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emf" ContentType="image/x-emf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34" yWindow="193" windowWidth="24609" windowHeight="12009" tabRatio="752" firstSheet="3" activeTab="7"/>
  </bookViews>
  <sheets>
    <sheet name="Цены1" sheetId="1" state="hidden" r:id="rId1"/>
    <sheet name="цены для 1С" sheetId="15" state="hidden" r:id="rId2"/>
    <sheet name="Расчёт цен" sheetId="2" state="hidden" r:id="rId3"/>
    <sheet name="Прайс кровля" sheetId="3" r:id="rId4"/>
    <sheet name="Прайс фальцевая кровля" sheetId="4" r:id="rId5"/>
    <sheet name="Колпаки отливы нс издел" sheetId="5" r:id="rId6"/>
    <sheet name="Прайc профнастил" sheetId="6" r:id="rId7"/>
    <sheet name="Прайс фасады" sheetId="7" r:id="rId8"/>
    <sheet name="расчёт цены фасады" sheetId="8" state="hidden" r:id="rId9"/>
    <sheet name="Прайс фасады покраска с наценко" sheetId="14" state="hidden" r:id="rId10"/>
    <sheet name="стоимость контейнеров" sheetId="9" state="hidden" r:id="rId11"/>
    <sheet name="предв прайс" sheetId="10" state="hidden" r:id="rId12"/>
    <sheet name="стоимость покраски" sheetId="11" state="hidden" r:id="rId13"/>
    <sheet name="цены" sheetId="12" state="hidden" r:id="rId14"/>
    <sheet name="Лист4" sheetId="13" state="hidden" r:id="rId15"/>
  </sheets>
  <externalReferences>
    <externalReference r:id="rId16"/>
  </externalReferences>
  <definedNames>
    <definedName name="Z_88CDD111_9372_4879_9711_CC07122EF82D_.wvu.Cols" localSheetId="6" hidden="1">'Прайc профнастил'!$N:$Q,'Прайc профнастил'!$T:$U,'Прайc профнастил'!$Z:$AE</definedName>
    <definedName name="Z_88CDD111_9372_4879_9711_CC07122EF82D_.wvu.Cols" localSheetId="7" hidden="1">'Прайс фасады'!$R:$R</definedName>
    <definedName name="Z_88CDD111_9372_4879_9711_CC07122EF82D_.wvu.Cols" localSheetId="9" hidden="1">'Прайс фасады покраска с наценко'!$R:$R</definedName>
  </definedNames>
  <calcPr calcId="125725"/>
  <customWorkbookViews>
    <customWorkbookView name="Чеботарёв - Личное представление" guid="{88CDD111-9372-4879-9711-CC07122EF82D}" mergeInterval="0" personalView="1" maximized="1" xWindow="1" yWindow="1" windowWidth="1916" windowHeight="893" tabRatio="752" activeSheetId="3"/>
  </customWorkbookViews>
</workbook>
</file>

<file path=xl/calcChain.xml><?xml version="1.0" encoding="utf-8"?>
<calcChain xmlns="http://schemas.openxmlformats.org/spreadsheetml/2006/main">
  <c r="E48" i="1"/>
  <c r="E53"/>
  <c r="G40"/>
  <c r="E61"/>
  <c r="D57" i="8"/>
  <c r="D58"/>
  <c r="D59"/>
  <c r="D60"/>
  <c r="D56"/>
  <c r="G74" i="2"/>
  <c r="F56" i="8" s="1"/>
  <c r="E17" i="1"/>
  <c r="E13"/>
  <c r="E5"/>
  <c r="G5" s="1"/>
  <c r="E9" l="1"/>
  <c r="Q43" i="5"/>
  <c r="Q42"/>
  <c r="Q41"/>
  <c r="Q40"/>
  <c r="U43"/>
  <c r="U42"/>
  <c r="U41"/>
  <c r="U40"/>
  <c r="U39"/>
  <c r="Y40"/>
  <c r="Y41"/>
  <c r="Y42"/>
  <c r="Y43"/>
  <c r="Y39"/>
  <c r="L17" i="15" l="1"/>
  <c r="L16"/>
  <c r="L15"/>
  <c r="L14"/>
  <c r="G40" l="1"/>
  <c r="G38"/>
  <c r="E7" i="1"/>
  <c r="M62"/>
  <c r="M71" s="1"/>
  <c r="F55"/>
  <c r="H9" i="9"/>
  <c r="H10"/>
  <c r="O68" i="1"/>
  <c r="O70" s="1"/>
  <c r="N68"/>
  <c r="N70" s="1"/>
  <c r="M60"/>
  <c r="M59"/>
  <c r="M58"/>
  <c r="M57"/>
  <c r="M68"/>
  <c r="M70" s="1"/>
  <c r="AX20" i="8"/>
  <c r="AX21"/>
  <c r="AX22"/>
  <c r="AX23"/>
  <c r="AX24"/>
  <c r="AX25"/>
  <c r="AX26"/>
  <c r="AX27"/>
  <c r="AX28"/>
  <c r="AX29"/>
  <c r="AX30"/>
  <c r="AX19"/>
  <c r="N95" i="14"/>
  <c r="A95"/>
  <c r="N94"/>
  <c r="A94"/>
  <c r="N93"/>
  <c r="A93"/>
  <c r="N92"/>
  <c r="A92"/>
  <c r="N91"/>
  <c r="A91"/>
  <c r="N90"/>
  <c r="A90"/>
  <c r="N89"/>
  <c r="A89"/>
  <c r="N88"/>
  <c r="A88"/>
  <c r="N87"/>
  <c r="A87"/>
  <c r="N86"/>
  <c r="A86"/>
  <c r="N85"/>
  <c r="A85"/>
  <c r="I81"/>
  <c r="A81"/>
  <c r="I80"/>
  <c r="A80"/>
  <c r="I79"/>
  <c r="A79"/>
  <c r="I78"/>
  <c r="A78"/>
  <c r="I77"/>
  <c r="A77"/>
  <c r="I76"/>
  <c r="A76"/>
  <c r="O71"/>
  <c r="L71"/>
  <c r="I71"/>
  <c r="A71"/>
  <c r="O70"/>
  <c r="L70"/>
  <c r="I70"/>
  <c r="A70"/>
  <c r="O69"/>
  <c r="L69"/>
  <c r="I69"/>
  <c r="A69"/>
  <c r="O68"/>
  <c r="L68"/>
  <c r="I68"/>
  <c r="A68"/>
  <c r="O67"/>
  <c r="L67"/>
  <c r="I67"/>
  <c r="A67"/>
  <c r="O66"/>
  <c r="L66"/>
  <c r="I66"/>
  <c r="A66"/>
  <c r="I61"/>
  <c r="A61"/>
  <c r="I60"/>
  <c r="A60"/>
  <c r="I59"/>
  <c r="A59"/>
  <c r="P54"/>
  <c r="I45"/>
  <c r="A45"/>
  <c r="I44"/>
  <c r="A44"/>
  <c r="I43"/>
  <c r="A43"/>
  <c r="I42"/>
  <c r="A42"/>
  <c r="I41"/>
  <c r="A41"/>
  <c r="I40"/>
  <c r="A40"/>
  <c r="I39"/>
  <c r="A39"/>
  <c r="I38"/>
  <c r="A38"/>
  <c r="I34"/>
  <c r="A34"/>
  <c r="I33"/>
  <c r="A33"/>
  <c r="I32"/>
  <c r="A32"/>
  <c r="I31"/>
  <c r="A31"/>
  <c r="I30"/>
  <c r="A30"/>
  <c r="I29"/>
  <c r="A29"/>
  <c r="I28"/>
  <c r="A28"/>
  <c r="I27"/>
  <c r="A27"/>
  <c r="I26"/>
  <c r="A26"/>
  <c r="I25"/>
  <c r="A25"/>
  <c r="I24"/>
  <c r="A24"/>
  <c r="A23"/>
  <c r="I22"/>
  <c r="A22"/>
  <c r="I21"/>
  <c r="A21"/>
  <c r="I20"/>
  <c r="A20"/>
  <c r="I19"/>
  <c r="A19"/>
  <c r="I18"/>
  <c r="A18"/>
  <c r="I17"/>
  <c r="A17"/>
  <c r="I16"/>
  <c r="A16"/>
  <c r="I15"/>
  <c r="A15"/>
  <c r="I14"/>
  <c r="A14"/>
  <c r="I13"/>
  <c r="A13"/>
  <c r="I12"/>
  <c r="A12"/>
  <c r="I11"/>
  <c r="A11"/>
  <c r="A10"/>
  <c r="I81" i="7"/>
  <c r="A81"/>
  <c r="F74" i="8"/>
  <c r="E54" i="1" l="1"/>
  <c r="E58" s="1"/>
  <c r="E60" s="1"/>
  <c r="N71"/>
  <c r="O71"/>
  <c r="E39"/>
  <c r="E43" s="1"/>
  <c r="G41" s="1"/>
  <c r="S39"/>
  <c r="S51" s="1"/>
  <c r="S53" s="1"/>
  <c r="S54"/>
  <c r="E6"/>
  <c r="E10"/>
  <c r="E14"/>
  <c r="G58" l="1"/>
  <c r="G56"/>
  <c r="X9" i="8"/>
  <c r="S42" i="1"/>
  <c r="G25"/>
  <c r="X3" i="8"/>
  <c r="G26" i="1"/>
  <c r="G27"/>
  <c r="G28"/>
  <c r="M42"/>
  <c r="M44" s="1"/>
  <c r="E46" s="1"/>
  <c r="X10" i="8" s="1"/>
  <c r="M19" s="1"/>
  <c r="J11" i="6"/>
  <c r="J12"/>
  <c r="J10"/>
  <c r="J11" i="5"/>
  <c r="L11"/>
  <c r="N11"/>
  <c r="P11"/>
  <c r="R11"/>
  <c r="T11"/>
  <c r="V11"/>
  <c r="X11"/>
  <c r="J12"/>
  <c r="L12"/>
  <c r="N12"/>
  <c r="P12"/>
  <c r="R12"/>
  <c r="T12"/>
  <c r="V12"/>
  <c r="X12"/>
  <c r="J13"/>
  <c r="L13"/>
  <c r="N13"/>
  <c r="P13"/>
  <c r="R13"/>
  <c r="T13"/>
  <c r="V13"/>
  <c r="X13"/>
  <c r="L10"/>
  <c r="N10"/>
  <c r="P10"/>
  <c r="R10"/>
  <c r="T10"/>
  <c r="V10"/>
  <c r="X10"/>
  <c r="J10"/>
  <c r="J11" i="4"/>
  <c r="L11"/>
  <c r="N11"/>
  <c r="P11"/>
  <c r="R11"/>
  <c r="T11"/>
  <c r="V11"/>
  <c r="X11"/>
  <c r="J12"/>
  <c r="L12"/>
  <c r="N12"/>
  <c r="P12"/>
  <c r="R12"/>
  <c r="T12"/>
  <c r="V12"/>
  <c r="X12"/>
  <c r="J13"/>
  <c r="L13"/>
  <c r="N13"/>
  <c r="P13"/>
  <c r="R13"/>
  <c r="T13"/>
  <c r="V13"/>
  <c r="X13"/>
  <c r="L10"/>
  <c r="N10"/>
  <c r="P10"/>
  <c r="R10"/>
  <c r="T10"/>
  <c r="V10"/>
  <c r="X10"/>
  <c r="J10"/>
  <c r="M50" i="8" l="1"/>
  <c r="M46"/>
  <c r="M33"/>
  <c r="V5" i="5"/>
  <c r="V5" i="4"/>
  <c r="A40" i="5" l="1"/>
  <c r="A41"/>
  <c r="A42"/>
  <c r="A43"/>
  <c r="A39"/>
  <c r="H57" i="8"/>
  <c r="I57"/>
  <c r="K57"/>
  <c r="L57"/>
  <c r="H58"/>
  <c r="I58"/>
  <c r="K58"/>
  <c r="L58"/>
  <c r="H59"/>
  <c r="I59"/>
  <c r="K59"/>
  <c r="L59"/>
  <c r="H60"/>
  <c r="I60"/>
  <c r="K60"/>
  <c r="L60"/>
  <c r="H56"/>
  <c r="I56"/>
  <c r="K56"/>
  <c r="L56"/>
  <c r="A37" i="5"/>
  <c r="A36"/>
  <c r="A29"/>
  <c r="A30"/>
  <c r="A31"/>
  <c r="A32"/>
  <c r="A33"/>
  <c r="A34"/>
  <c r="A35"/>
  <c r="A28"/>
  <c r="A25"/>
  <c r="A24"/>
  <c r="A18"/>
  <c r="A19"/>
  <c r="A20"/>
  <c r="A21"/>
  <c r="A22"/>
  <c r="A23"/>
  <c r="A17"/>
  <c r="A31" i="4" l="1"/>
  <c r="A30"/>
  <c r="A29"/>
  <c r="A28"/>
  <c r="A27"/>
  <c r="A26"/>
  <c r="A25"/>
  <c r="A24"/>
  <c r="A23"/>
  <c r="A22"/>
  <c r="A18"/>
  <c r="A17"/>
  <c r="A38"/>
  <c r="A37"/>
  <c r="A36"/>
  <c r="A35"/>
  <c r="A34"/>
  <c r="A33"/>
  <c r="A20"/>
  <c r="A19"/>
  <c r="X4" i="8"/>
  <c r="X5"/>
  <c r="X6"/>
  <c r="X8"/>
  <c r="M10" i="1"/>
  <c r="A33" i="6"/>
  <c r="A34"/>
  <c r="AK133" i="2" l="1"/>
  <c r="G129"/>
  <c r="G128"/>
  <c r="A30" i="6"/>
  <c r="AJ26"/>
  <c r="AJ27" s="1"/>
  <c r="AF26"/>
  <c r="AF27" s="1"/>
  <c r="AN26"/>
  <c r="AN27" s="1"/>
  <c r="AL26"/>
  <c r="AL27" s="1"/>
  <c r="AH26"/>
  <c r="AH27" s="1"/>
  <c r="AH24"/>
  <c r="AH25" s="1"/>
  <c r="T29"/>
  <c r="T20"/>
  <c r="T21" s="1"/>
  <c r="Z20"/>
  <c r="Z21" s="1"/>
  <c r="AB20"/>
  <c r="AB21" s="1"/>
  <c r="AD20"/>
  <c r="AD21" s="1"/>
  <c r="A26"/>
  <c r="AA2" i="2"/>
  <c r="R2"/>
  <c r="S2"/>
  <c r="T2"/>
  <c r="AK2"/>
  <c r="AJ5" s="1"/>
  <c r="AL2"/>
  <c r="AM2"/>
  <c r="AN2"/>
  <c r="AS2"/>
  <c r="AT2"/>
  <c r="AU2"/>
  <c r="AV2"/>
  <c r="AW2"/>
  <c r="BB2"/>
  <c r="BC2"/>
  <c r="BD2"/>
  <c r="BE2"/>
  <c r="BF2"/>
  <c r="BK2"/>
  <c r="BJ47" s="1"/>
  <c r="BL2"/>
  <c r="BM2"/>
  <c r="BN2"/>
  <c r="BO2"/>
  <c r="BT2"/>
  <c r="BU2"/>
  <c r="BV2"/>
  <c r="BW2"/>
  <c r="BX2"/>
  <c r="CE2"/>
  <c r="CF2"/>
  <c r="CG2"/>
  <c r="CH2"/>
  <c r="CP2"/>
  <c r="CQ2"/>
  <c r="CR2"/>
  <c r="CS2"/>
  <c r="DA2"/>
  <c r="DB2"/>
  <c r="DC2"/>
  <c r="DD2"/>
  <c r="G139"/>
  <c r="G138"/>
  <c r="CO74" l="1"/>
  <c r="CO105"/>
  <c r="CZ125"/>
  <c r="CZ124"/>
  <c r="R26" i="6" s="1"/>
  <c r="R27" s="1"/>
  <c r="CO124" i="2"/>
  <c r="Q103"/>
  <c r="Z105"/>
  <c r="Z103"/>
  <c r="Z52"/>
  <c r="CD53"/>
  <c r="BK47"/>
  <c r="AJ129"/>
  <c r="Q15"/>
  <c r="Z56"/>
  <c r="Z5"/>
  <c r="AJ12"/>
  <c r="Z12"/>
  <c r="Z16"/>
  <c r="Q12"/>
  <c r="Q16"/>
  <c r="Z110"/>
  <c r="Z106"/>
  <c r="AJ125"/>
  <c r="AJ16"/>
  <c r="Z17"/>
  <c r="Z13"/>
  <c r="Q17"/>
  <c r="Q13"/>
  <c r="Z112"/>
  <c r="Z107"/>
  <c r="Z111"/>
  <c r="CO125"/>
  <c r="Q5"/>
  <c r="Z18"/>
  <c r="Z14"/>
  <c r="Q18"/>
  <c r="Q14"/>
  <c r="Z108"/>
  <c r="Z104"/>
  <c r="Z114"/>
  <c r="AJ124"/>
  <c r="Z19"/>
  <c r="Z15"/>
  <c r="Q19"/>
  <c r="Z109"/>
  <c r="H28" i="13"/>
  <c r="CZ49" i="2"/>
  <c r="G125"/>
  <c r="G124"/>
  <c r="DD133"/>
  <c r="DC133"/>
  <c r="DB133"/>
  <c r="DA133"/>
  <c r="CZ133"/>
  <c r="CS133"/>
  <c r="CR133"/>
  <c r="CQ133"/>
  <c r="CP133"/>
  <c r="CO133"/>
  <c r="CH133"/>
  <c r="CG133"/>
  <c r="CF133"/>
  <c r="CE133"/>
  <c r="CD133"/>
  <c r="BX133"/>
  <c r="BW133"/>
  <c r="BV133"/>
  <c r="BU133"/>
  <c r="BT133"/>
  <c r="BO133"/>
  <c r="BN133"/>
  <c r="BM133"/>
  <c r="BL133"/>
  <c r="BK133"/>
  <c r="BF133"/>
  <c r="BE133"/>
  <c r="BD133"/>
  <c r="BC133"/>
  <c r="BB133"/>
  <c r="AW133"/>
  <c r="AV133"/>
  <c r="AU133"/>
  <c r="AT133"/>
  <c r="AS133"/>
  <c r="AN133"/>
  <c r="AM133"/>
  <c r="AJ128" s="1"/>
  <c r="AL133"/>
  <c r="AA133"/>
  <c r="Z133"/>
  <c r="T133"/>
  <c r="S133"/>
  <c r="R133"/>
  <c r="Q133"/>
  <c r="CZ103"/>
  <c r="G7" i="1"/>
  <c r="G22"/>
  <c r="DC27" i="2"/>
  <c r="DC26"/>
  <c r="DC25"/>
  <c r="DC24"/>
  <c r="DC23"/>
  <c r="DC22"/>
  <c r="DC21"/>
  <c r="DC20"/>
  <c r="CZ56"/>
  <c r="A24" i="6"/>
  <c r="A22"/>
  <c r="A20"/>
  <c r="A17"/>
  <c r="A29"/>
  <c r="A28"/>
  <c r="P54" i="7"/>
  <c r="A77"/>
  <c r="A78"/>
  <c r="A79"/>
  <c r="A80"/>
  <c r="A76"/>
  <c r="L67"/>
  <c r="O67"/>
  <c r="L68"/>
  <c r="O68"/>
  <c r="L69"/>
  <c r="O69"/>
  <c r="L70"/>
  <c r="O70"/>
  <c r="L71"/>
  <c r="O71"/>
  <c r="L66"/>
  <c r="O66"/>
  <c r="A67"/>
  <c r="A68"/>
  <c r="A69"/>
  <c r="A70"/>
  <c r="A71"/>
  <c r="A66"/>
  <c r="A60"/>
  <c r="A61"/>
  <c r="A59"/>
  <c r="A38"/>
  <c r="A25"/>
  <c r="A26"/>
  <c r="A27"/>
  <c r="A28"/>
  <c r="A29"/>
  <c r="A30"/>
  <c r="A31"/>
  <c r="A32"/>
  <c r="A33"/>
  <c r="A34"/>
  <c r="A24"/>
  <c r="A12"/>
  <c r="A13"/>
  <c r="A14"/>
  <c r="A15"/>
  <c r="A16"/>
  <c r="A17"/>
  <c r="A18"/>
  <c r="A19"/>
  <c r="A20"/>
  <c r="A21"/>
  <c r="A22"/>
  <c r="A11"/>
  <c r="N13" i="1"/>
  <c r="H11" i="8" s="1"/>
  <c r="AL60" s="1"/>
  <c r="M13" i="1"/>
  <c r="G11" i="8" s="1"/>
  <c r="N12" i="1"/>
  <c r="H10" i="8" s="1"/>
  <c r="M12" i="1"/>
  <c r="G10" i="8" s="1"/>
  <c r="N11" i="1"/>
  <c r="H9" i="8" s="1"/>
  <c r="M11" i="1"/>
  <c r="G9" i="8" s="1"/>
  <c r="N10" i="1"/>
  <c r="H8" i="8" s="1"/>
  <c r="Y46" s="1"/>
  <c r="G8"/>
  <c r="M5" i="1"/>
  <c r="G3" i="8" s="1"/>
  <c r="N5" i="1"/>
  <c r="H3" i="8" s="1"/>
  <c r="M6" i="1"/>
  <c r="G4" i="8" s="1"/>
  <c r="N6" i="1"/>
  <c r="H4" i="8" s="1"/>
  <c r="M7" i="1"/>
  <c r="G5" i="8" s="1"/>
  <c r="N7" i="1"/>
  <c r="H5" i="8" s="1"/>
  <c r="M8" i="1"/>
  <c r="G6" i="8" s="1"/>
  <c r="N8" i="1"/>
  <c r="H6" i="8" s="1"/>
  <c r="O19" s="1"/>
  <c r="N4" i="1"/>
  <c r="H2" i="8" s="1"/>
  <c r="I7"/>
  <c r="H7"/>
  <c r="G7"/>
  <c r="A10" i="7"/>
  <c r="I11"/>
  <c r="I12"/>
  <c r="I13"/>
  <c r="I14"/>
  <c r="I15"/>
  <c r="I16"/>
  <c r="I17"/>
  <c r="I18"/>
  <c r="I19"/>
  <c r="I20"/>
  <c r="I21"/>
  <c r="I22"/>
  <c r="A23"/>
  <c r="I24"/>
  <c r="I25"/>
  <c r="I26"/>
  <c r="I27"/>
  <c r="I28"/>
  <c r="I29"/>
  <c r="I30"/>
  <c r="I31"/>
  <c r="I32"/>
  <c r="I33"/>
  <c r="I34"/>
  <c r="I38"/>
  <c r="A39"/>
  <c r="I39"/>
  <c r="A40"/>
  <c r="I40"/>
  <c r="A41"/>
  <c r="I41"/>
  <c r="A42"/>
  <c r="I42"/>
  <c r="A43"/>
  <c r="I43"/>
  <c r="A44"/>
  <c r="I44"/>
  <c r="A45"/>
  <c r="I45"/>
  <c r="I59"/>
  <c r="I60"/>
  <c r="I61"/>
  <c r="I66"/>
  <c r="I67"/>
  <c r="I68"/>
  <c r="I69"/>
  <c r="I70"/>
  <c r="I71"/>
  <c r="I76"/>
  <c r="I77"/>
  <c r="I78"/>
  <c r="I79"/>
  <c r="I80"/>
  <c r="A85"/>
  <c r="N85"/>
  <c r="A86"/>
  <c r="N86"/>
  <c r="A87"/>
  <c r="N87"/>
  <c r="A88"/>
  <c r="N88"/>
  <c r="A89"/>
  <c r="N89"/>
  <c r="A90"/>
  <c r="N90"/>
  <c r="A91"/>
  <c r="N91"/>
  <c r="A92"/>
  <c r="N92"/>
  <c r="A93"/>
  <c r="N93"/>
  <c r="A94"/>
  <c r="N94"/>
  <c r="A95"/>
  <c r="N95"/>
  <c r="J9" i="9"/>
  <c r="J7"/>
  <c r="J6"/>
  <c r="J5"/>
  <c r="H5"/>
  <c r="R4"/>
  <c r="I8" s="1"/>
  <c r="J8" s="1"/>
  <c r="H4"/>
  <c r="J4" s="1"/>
  <c r="H3"/>
  <c r="J3" s="1"/>
  <c r="H22" i="13"/>
  <c r="H21"/>
  <c r="C21"/>
  <c r="C19"/>
  <c r="F11"/>
  <c r="F10"/>
  <c r="F9"/>
  <c r="F7"/>
  <c r="F6"/>
  <c r="F5"/>
  <c r="F4"/>
  <c r="F3"/>
  <c r="F72" i="8"/>
  <c r="F71"/>
  <c r="F70"/>
  <c r="F69"/>
  <c r="F68"/>
  <c r="F67"/>
  <c r="F66"/>
  <c r="F64"/>
  <c r="F63"/>
  <c r="F62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0"/>
  <c r="F29"/>
  <c r="F28"/>
  <c r="F27"/>
  <c r="F26"/>
  <c r="F25"/>
  <c r="F24"/>
  <c r="F23"/>
  <c r="F22"/>
  <c r="F21"/>
  <c r="F20"/>
  <c r="F19"/>
  <c r="J5"/>
  <c r="G43" i="12"/>
  <c r="G42"/>
  <c r="G41"/>
  <c r="G40"/>
  <c r="G39"/>
  <c r="G38"/>
  <c r="G37"/>
  <c r="G36"/>
  <c r="G35"/>
  <c r="H15"/>
  <c r="J8"/>
  <c r="H8"/>
  <c r="O40" i="8" l="1"/>
  <c r="O33"/>
  <c r="AQ49"/>
  <c r="AQ48"/>
  <c r="AQ53"/>
  <c r="AQ46"/>
  <c r="AQ47"/>
  <c r="AQ52"/>
  <c r="AQ50"/>
  <c r="AQ51"/>
  <c r="CZ2" i="2"/>
  <c r="CY118" s="1"/>
  <c r="AL47" i="8"/>
  <c r="AL51"/>
  <c r="AL50"/>
  <c r="AL46"/>
  <c r="AL49"/>
  <c r="AL53"/>
  <c r="AL48"/>
  <c r="AL52"/>
  <c r="Y47"/>
  <c r="Y51"/>
  <c r="Y50"/>
  <c r="Y49"/>
  <c r="Y53"/>
  <c r="Y48"/>
  <c r="Y52"/>
  <c r="Q48"/>
  <c r="Q52"/>
  <c r="Q47"/>
  <c r="Q51"/>
  <c r="Q46"/>
  <c r="Q50"/>
  <c r="Q49"/>
  <c r="Q53"/>
  <c r="AE47"/>
  <c r="AE51"/>
  <c r="AE50"/>
  <c r="AE46"/>
  <c r="AE49"/>
  <c r="AE53"/>
  <c r="AE48"/>
  <c r="AE52"/>
  <c r="AE74"/>
  <c r="AL74"/>
  <c r="Y74"/>
  <c r="Q74"/>
  <c r="Q72"/>
  <c r="AQ42"/>
  <c r="AQ74"/>
  <c r="J11" i="9"/>
  <c r="J12" s="1"/>
  <c r="J15" s="1"/>
  <c r="K46" i="8" s="1"/>
  <c r="K48" s="1"/>
  <c r="O30"/>
  <c r="Y59"/>
  <c r="Y58"/>
  <c r="Y57"/>
  <c r="Y56"/>
  <c r="AE56"/>
  <c r="Y60"/>
  <c r="AL67"/>
  <c r="AL68"/>
  <c r="AL70"/>
  <c r="AL72"/>
  <c r="AL69"/>
  <c r="AL71"/>
  <c r="Q59"/>
  <c r="Q56"/>
  <c r="Q58"/>
  <c r="Q57"/>
  <c r="Q60"/>
  <c r="CZ52" i="2"/>
  <c r="CZ50"/>
  <c r="CZ101"/>
  <c r="CZ97"/>
  <c r="CZ93"/>
  <c r="CZ89"/>
  <c r="CZ85"/>
  <c r="CZ81"/>
  <c r="CZ77"/>
  <c r="CZ73"/>
  <c r="CZ69"/>
  <c r="CZ65"/>
  <c r="CZ61"/>
  <c r="CZ57"/>
  <c r="CZ53"/>
  <c r="CZ102"/>
  <c r="CZ98"/>
  <c r="CZ94"/>
  <c r="CZ90"/>
  <c r="CZ86"/>
  <c r="CZ82"/>
  <c r="CZ78"/>
  <c r="CZ74"/>
  <c r="CZ70"/>
  <c r="CZ66"/>
  <c r="CZ62"/>
  <c r="CZ58"/>
  <c r="CZ104"/>
  <c r="CZ51"/>
  <c r="CZ48"/>
  <c r="CZ99"/>
  <c r="CZ95"/>
  <c r="CZ91"/>
  <c r="CZ87"/>
  <c r="CZ83"/>
  <c r="CZ79"/>
  <c r="CZ75"/>
  <c r="CZ71"/>
  <c r="CZ67"/>
  <c r="CZ63"/>
  <c r="CZ59"/>
  <c r="CZ100"/>
  <c r="CZ96"/>
  <c r="CZ92"/>
  <c r="CZ88"/>
  <c r="CZ84"/>
  <c r="CZ80"/>
  <c r="CZ76"/>
  <c r="CZ72"/>
  <c r="CZ68"/>
  <c r="CZ64"/>
  <c r="CZ60"/>
  <c r="Q70" i="8"/>
  <c r="CZ121" i="2"/>
  <c r="CZ5"/>
  <c r="CZ6"/>
  <c r="CZ7"/>
  <c r="CZ8"/>
  <c r="CZ9"/>
  <c r="CZ10"/>
  <c r="CZ11"/>
  <c r="CZ12"/>
  <c r="CZ13"/>
  <c r="CZ14"/>
  <c r="CZ15"/>
  <c r="CZ16"/>
  <c r="CZ17"/>
  <c r="CZ18"/>
  <c r="CZ19"/>
  <c r="CZ28"/>
  <c r="CZ29"/>
  <c r="CZ30"/>
  <c r="CZ31"/>
  <c r="CZ32"/>
  <c r="CZ33"/>
  <c r="CZ34"/>
  <c r="CZ35"/>
  <c r="CZ36"/>
  <c r="CZ37"/>
  <c r="CZ38"/>
  <c r="CZ39"/>
  <c r="CZ40"/>
  <c r="CZ41"/>
  <c r="CZ42"/>
  <c r="CZ43"/>
  <c r="CZ44"/>
  <c r="CZ45"/>
  <c r="CZ46"/>
  <c r="CZ47"/>
  <c r="CZ54"/>
  <c r="CZ55"/>
  <c r="CZ105"/>
  <c r="CZ106"/>
  <c r="CZ107"/>
  <c r="CZ108"/>
  <c r="CZ109"/>
  <c r="CZ110"/>
  <c r="CZ111"/>
  <c r="CZ112"/>
  <c r="CZ113"/>
  <c r="CZ114"/>
  <c r="CZ115"/>
  <c r="CZ116"/>
  <c r="CZ117"/>
  <c r="CZ118"/>
  <c r="CZ119"/>
  <c r="CZ120"/>
  <c r="O21" i="8"/>
  <c r="O23"/>
  <c r="O25"/>
  <c r="O27"/>
  <c r="O29"/>
  <c r="AQ35"/>
  <c r="O37"/>
  <c r="AQ39"/>
  <c r="O41"/>
  <c r="AQ43"/>
  <c r="AQ56"/>
  <c r="AE57"/>
  <c r="AQ57"/>
  <c r="AE58"/>
  <c r="AQ58"/>
  <c r="AE59"/>
  <c r="AQ59"/>
  <c r="AE60"/>
  <c r="AQ60"/>
  <c r="AE62"/>
  <c r="AQ62"/>
  <c r="AE63"/>
  <c r="AQ63"/>
  <c r="AE64"/>
  <c r="AQ64"/>
  <c r="AE66"/>
  <c r="Y67"/>
  <c r="Q69"/>
  <c r="AE70"/>
  <c r="Y71"/>
  <c r="O34"/>
  <c r="AQ36"/>
  <c r="O38"/>
  <c r="AQ40"/>
  <c r="O42"/>
  <c r="AL56"/>
  <c r="AL57"/>
  <c r="AL58"/>
  <c r="AL59"/>
  <c r="Y62"/>
  <c r="AL62"/>
  <c r="Y63"/>
  <c r="AL63"/>
  <c r="Y64"/>
  <c r="AL64"/>
  <c r="Y66"/>
  <c r="AL66"/>
  <c r="Q68"/>
  <c r="AE69"/>
  <c r="Y70"/>
  <c r="O20"/>
  <c r="O22"/>
  <c r="O24"/>
  <c r="O26"/>
  <c r="O28"/>
  <c r="AQ33"/>
  <c r="O35"/>
  <c r="AQ37"/>
  <c r="O39"/>
  <c r="AQ41"/>
  <c r="O43"/>
  <c r="Q67"/>
  <c r="AE68"/>
  <c r="Y69"/>
  <c r="Q71"/>
  <c r="AE72"/>
  <c r="AQ34"/>
  <c r="O36"/>
  <c r="AQ38"/>
  <c r="Q62"/>
  <c r="Q63"/>
  <c r="Q64"/>
  <c r="Q66"/>
  <c r="AE67"/>
  <c r="Y68"/>
  <c r="AE71"/>
  <c r="Y72"/>
  <c r="CY73" i="2" l="1"/>
  <c r="DA73" s="1"/>
  <c r="DC73" s="1"/>
  <c r="CY69"/>
  <c r="DA69" s="1"/>
  <c r="DC69" s="1"/>
  <c r="CY40"/>
  <c r="DA40" s="1"/>
  <c r="DC40" s="1"/>
  <c r="CY36"/>
  <c r="DA36" s="1"/>
  <c r="DC36" s="1"/>
  <c r="CY101"/>
  <c r="DA101" s="1"/>
  <c r="DC101" s="1"/>
  <c r="CY16"/>
  <c r="CY57"/>
  <c r="DA57" s="1"/>
  <c r="DC57" s="1"/>
  <c r="CY89"/>
  <c r="DA89" s="1"/>
  <c r="DC89" s="1"/>
  <c r="CY12"/>
  <c r="DA12" s="1"/>
  <c r="DC12" s="1"/>
  <c r="CY53"/>
  <c r="DA53" s="1"/>
  <c r="DC53" s="1"/>
  <c r="CY85"/>
  <c r="DA85" s="1"/>
  <c r="DC85" s="1"/>
  <c r="CY8"/>
  <c r="DA8" s="1"/>
  <c r="DC8" s="1"/>
  <c r="CY32"/>
  <c r="DA32" s="1"/>
  <c r="DC32" s="1"/>
  <c r="CY48"/>
  <c r="DA48" s="1"/>
  <c r="DC48" s="1"/>
  <c r="CY65"/>
  <c r="DA65" s="1"/>
  <c r="DC65" s="1"/>
  <c r="CY81"/>
  <c r="DA81" s="1"/>
  <c r="DC81" s="1"/>
  <c r="CY97"/>
  <c r="DA97" s="1"/>
  <c r="DC97" s="1"/>
  <c r="CY28"/>
  <c r="DA28" s="1"/>
  <c r="DC28" s="1"/>
  <c r="CY44"/>
  <c r="DA44" s="1"/>
  <c r="DC44" s="1"/>
  <c r="CY61"/>
  <c r="DA61" s="1"/>
  <c r="DC61" s="1"/>
  <c r="CY77"/>
  <c r="DA77" s="1"/>
  <c r="DC77" s="1"/>
  <c r="CY93"/>
  <c r="DA93" s="1"/>
  <c r="DC93" s="1"/>
  <c r="CY109"/>
  <c r="DA109" s="1"/>
  <c r="DC109" s="1"/>
  <c r="CY117"/>
  <c r="DA117" s="1"/>
  <c r="DC117" s="1"/>
  <c r="CY7"/>
  <c r="DA7" s="1"/>
  <c r="DC7" s="1"/>
  <c r="CY11"/>
  <c r="DA11" s="1"/>
  <c r="DC11" s="1"/>
  <c r="CY15"/>
  <c r="DA15" s="1"/>
  <c r="DC15" s="1"/>
  <c r="CY19"/>
  <c r="DA19" s="1"/>
  <c r="DC19" s="1"/>
  <c r="CY31"/>
  <c r="DA31" s="1"/>
  <c r="DC31" s="1"/>
  <c r="CY35"/>
  <c r="DA35" s="1"/>
  <c r="DC35" s="1"/>
  <c r="CY39"/>
  <c r="DA39" s="1"/>
  <c r="DC39" s="1"/>
  <c r="CY43"/>
  <c r="DA43" s="1"/>
  <c r="DC43" s="1"/>
  <c r="CY47"/>
  <c r="DA47" s="1"/>
  <c r="DC47" s="1"/>
  <c r="CY52"/>
  <c r="DA52" s="1"/>
  <c r="DC52" s="1"/>
  <c r="CY56"/>
  <c r="DA56" s="1"/>
  <c r="DC56" s="1"/>
  <c r="CY60"/>
  <c r="DA60" s="1"/>
  <c r="DC60" s="1"/>
  <c r="CY64"/>
  <c r="DA64" s="1"/>
  <c r="DC64" s="1"/>
  <c r="CY68"/>
  <c r="DA68" s="1"/>
  <c r="DC68" s="1"/>
  <c r="CY72"/>
  <c r="DA72" s="1"/>
  <c r="DC72" s="1"/>
  <c r="CY76"/>
  <c r="DA76" s="1"/>
  <c r="DC76" s="1"/>
  <c r="CY80"/>
  <c r="DA80" s="1"/>
  <c r="DC80" s="1"/>
  <c r="CY84"/>
  <c r="DA84" s="1"/>
  <c r="DC84" s="1"/>
  <c r="CY88"/>
  <c r="DA88" s="1"/>
  <c r="DC88" s="1"/>
  <c r="CY92"/>
  <c r="DA92" s="1"/>
  <c r="DC92" s="1"/>
  <c r="CY96"/>
  <c r="DA96" s="1"/>
  <c r="DC96" s="1"/>
  <c r="CY100"/>
  <c r="DA100" s="1"/>
  <c r="DC100" s="1"/>
  <c r="CY104"/>
  <c r="DA104" s="1"/>
  <c r="DC104" s="1"/>
  <c r="CY108"/>
  <c r="DA108" s="1"/>
  <c r="DC108" s="1"/>
  <c r="CY112"/>
  <c r="DA112" s="1"/>
  <c r="DC112" s="1"/>
  <c r="CY116"/>
  <c r="DA116" s="1"/>
  <c r="DC116" s="1"/>
  <c r="CY120"/>
  <c r="DA120" s="1"/>
  <c r="DC120" s="1"/>
  <c r="CY6"/>
  <c r="DA6" s="1"/>
  <c r="DC6" s="1"/>
  <c r="CY10"/>
  <c r="DA10" s="1"/>
  <c r="DC10" s="1"/>
  <c r="CY14"/>
  <c r="DA14" s="1"/>
  <c r="DC14" s="1"/>
  <c r="CY18"/>
  <c r="DA18" s="1"/>
  <c r="DC18" s="1"/>
  <c r="CY30"/>
  <c r="DA30" s="1"/>
  <c r="DC30" s="1"/>
  <c r="CY34"/>
  <c r="DA34" s="1"/>
  <c r="DC34" s="1"/>
  <c r="CY38"/>
  <c r="DA38" s="1"/>
  <c r="DC38" s="1"/>
  <c r="CY42"/>
  <c r="DA42" s="1"/>
  <c r="DC42" s="1"/>
  <c r="CY46"/>
  <c r="DA46" s="1"/>
  <c r="DC46" s="1"/>
  <c r="CY50"/>
  <c r="DA50" s="1"/>
  <c r="DC50" s="1"/>
  <c r="CY55"/>
  <c r="DA55" s="1"/>
  <c r="DC55" s="1"/>
  <c r="CY59"/>
  <c r="DA59" s="1"/>
  <c r="DC59" s="1"/>
  <c r="CY63"/>
  <c r="DA63" s="1"/>
  <c r="DC63" s="1"/>
  <c r="CY67"/>
  <c r="DA67" s="1"/>
  <c r="DC67" s="1"/>
  <c r="CY71"/>
  <c r="DA71" s="1"/>
  <c r="DC71" s="1"/>
  <c r="CY75"/>
  <c r="DA75" s="1"/>
  <c r="DC75" s="1"/>
  <c r="CY79"/>
  <c r="DA79" s="1"/>
  <c r="DC79" s="1"/>
  <c r="CY83"/>
  <c r="DA83" s="1"/>
  <c r="DC83" s="1"/>
  <c r="CY87"/>
  <c r="DA87" s="1"/>
  <c r="DC87" s="1"/>
  <c r="CY91"/>
  <c r="DA91" s="1"/>
  <c r="DC91" s="1"/>
  <c r="CY95"/>
  <c r="DA95" s="1"/>
  <c r="DC95" s="1"/>
  <c r="CY99"/>
  <c r="DA99" s="1"/>
  <c r="DC99" s="1"/>
  <c r="CY103"/>
  <c r="DA103" s="1"/>
  <c r="DC103" s="1"/>
  <c r="CY107"/>
  <c r="DA107" s="1"/>
  <c r="DC107" s="1"/>
  <c r="CY111"/>
  <c r="DA111" s="1"/>
  <c r="DC111" s="1"/>
  <c r="CY115"/>
  <c r="DA115" s="1"/>
  <c r="DC115" s="1"/>
  <c r="CY119"/>
  <c r="DA119" s="1"/>
  <c r="DC119" s="1"/>
  <c r="CY105"/>
  <c r="DA105" s="1"/>
  <c r="DC105" s="1"/>
  <c r="CY113"/>
  <c r="DA113" s="1"/>
  <c r="DC113" s="1"/>
  <c r="CY121"/>
  <c r="CY5"/>
  <c r="DA5" s="1"/>
  <c r="DC5" s="1"/>
  <c r="CY9"/>
  <c r="DA9" s="1"/>
  <c r="DC9" s="1"/>
  <c r="CY13"/>
  <c r="DA13" s="1"/>
  <c r="DC13" s="1"/>
  <c r="CY17"/>
  <c r="DA17" s="1"/>
  <c r="DC17" s="1"/>
  <c r="CY29"/>
  <c r="DA29" s="1"/>
  <c r="DC29" s="1"/>
  <c r="CY33"/>
  <c r="DA33" s="1"/>
  <c r="DC33" s="1"/>
  <c r="CY37"/>
  <c r="DA37" s="1"/>
  <c r="DC37" s="1"/>
  <c r="CY41"/>
  <c r="DA41" s="1"/>
  <c r="DC41" s="1"/>
  <c r="CY45"/>
  <c r="DA45" s="1"/>
  <c r="DC45" s="1"/>
  <c r="CY49"/>
  <c r="DA49" s="1"/>
  <c r="DC49" s="1"/>
  <c r="CY54"/>
  <c r="DA54" s="1"/>
  <c r="DC54" s="1"/>
  <c r="CY58"/>
  <c r="DA58" s="1"/>
  <c r="DC58" s="1"/>
  <c r="CY62"/>
  <c r="DA62" s="1"/>
  <c r="DC62" s="1"/>
  <c r="CY66"/>
  <c r="DA66" s="1"/>
  <c r="DC66" s="1"/>
  <c r="CY70"/>
  <c r="DA70" s="1"/>
  <c r="DC70" s="1"/>
  <c r="CY74"/>
  <c r="DA74" s="1"/>
  <c r="DC74" s="1"/>
  <c r="DE74" s="1"/>
  <c r="CY78"/>
  <c r="DA78" s="1"/>
  <c r="DC78" s="1"/>
  <c r="CY82"/>
  <c r="DA82" s="1"/>
  <c r="DC82" s="1"/>
  <c r="CY86"/>
  <c r="DA86" s="1"/>
  <c r="DC86" s="1"/>
  <c r="CY90"/>
  <c r="DA90" s="1"/>
  <c r="DC90" s="1"/>
  <c r="CY94"/>
  <c r="DA94" s="1"/>
  <c r="DC94" s="1"/>
  <c r="CY98"/>
  <c r="DA98" s="1"/>
  <c r="DC98" s="1"/>
  <c r="CY102"/>
  <c r="DA102" s="1"/>
  <c r="DC102" s="1"/>
  <c r="CY106"/>
  <c r="DA106" s="1"/>
  <c r="DC106" s="1"/>
  <c r="CY110"/>
  <c r="DA110" s="1"/>
  <c r="DC110" s="1"/>
  <c r="CY114"/>
  <c r="DA114" s="1"/>
  <c r="DC114" s="1"/>
  <c r="CY124"/>
  <c r="DA124" s="1"/>
  <c r="DC124" s="1"/>
  <c r="DE124" s="1"/>
  <c r="DD124" s="1"/>
  <c r="V26" i="6" s="1"/>
  <c r="V27" s="1"/>
  <c r="CY125" i="2"/>
  <c r="DA125" s="1"/>
  <c r="DC125" s="1"/>
  <c r="DE125" s="1"/>
  <c r="CY51"/>
  <c r="DA51" s="1"/>
  <c r="DC51" s="1"/>
  <c r="K53" i="8"/>
  <c r="K51"/>
  <c r="K52"/>
  <c r="K49"/>
  <c r="K50"/>
  <c r="K47"/>
  <c r="DA121" i="2"/>
  <c r="DC121" s="1"/>
  <c r="DA16"/>
  <c r="DC16" s="1"/>
  <c r="DA118"/>
  <c r="DC118" s="1"/>
  <c r="DD125" l="1"/>
  <c r="DD74"/>
  <c r="F31" i="11" l="1"/>
  <c r="G31"/>
  <c r="A20" i="3" l="1"/>
  <c r="BD107" i="2"/>
  <c r="BD108"/>
  <c r="BD109"/>
  <c r="BD110"/>
  <c r="BD111"/>
  <c r="BD112"/>
  <c r="BD113"/>
  <c r="BD28"/>
  <c r="BD29"/>
  <c r="BD30"/>
  <c r="BD31"/>
  <c r="BD32"/>
  <c r="BD33"/>
  <c r="BD34"/>
  <c r="BD35"/>
  <c r="BD36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14"/>
  <c r="BD115"/>
  <c r="BD116"/>
  <c r="BD117"/>
  <c r="BD118"/>
  <c r="BD119"/>
  <c r="BD120"/>
  <c r="BD121"/>
  <c r="BD5"/>
  <c r="F30" i="11"/>
  <c r="G30"/>
  <c r="F29"/>
  <c r="G29" s="1"/>
  <c r="F28"/>
  <c r="G28"/>
  <c r="G27"/>
  <c r="F27"/>
  <c r="A41" i="3"/>
  <c r="A40"/>
  <c r="A38"/>
  <c r="A45"/>
  <c r="A37"/>
  <c r="A36"/>
  <c r="A35"/>
  <c r="A42"/>
  <c r="A33"/>
  <c r="A34"/>
  <c r="A43"/>
  <c r="A44"/>
  <c r="A32"/>
  <c r="A31"/>
  <c r="A25"/>
  <c r="A26"/>
  <c r="A27"/>
  <c r="A28"/>
  <c r="A29"/>
  <c r="A30"/>
  <c r="A24"/>
  <c r="A22"/>
  <c r="A21"/>
  <c r="A18"/>
  <c r="A17"/>
  <c r="G43" i="1" l="1"/>
  <c r="X7" i="8"/>
  <c r="Z7" s="1"/>
  <c r="I24" i="11"/>
  <c r="I30" s="1"/>
  <c r="BT10" i="2"/>
  <c r="BT12"/>
  <c r="Q116"/>
  <c r="Q49"/>
  <c r="Q73"/>
  <c r="Q77"/>
  <c r="Q81"/>
  <c r="Q85"/>
  <c r="Q89"/>
  <c r="Q113"/>
  <c r="Q117"/>
  <c r="Q50"/>
  <c r="Q74"/>
  <c r="Q78"/>
  <c r="Q82"/>
  <c r="Q86"/>
  <c r="Q114"/>
  <c r="Q118"/>
  <c r="Q47"/>
  <c r="Q75"/>
  <c r="Q79"/>
  <c r="Q83"/>
  <c r="Q87"/>
  <c r="Q115"/>
  <c r="Q48"/>
  <c r="Q72"/>
  <c r="Q76"/>
  <c r="Q80"/>
  <c r="Q84"/>
  <c r="Q88"/>
  <c r="Q56"/>
  <c r="Q60"/>
  <c r="Q64"/>
  <c r="Q68"/>
  <c r="Q106"/>
  <c r="Q110"/>
  <c r="Q52"/>
  <c r="Q59"/>
  <c r="Q63"/>
  <c r="Q67"/>
  <c r="Q55"/>
  <c r="Q53"/>
  <c r="Q105"/>
  <c r="Q109"/>
  <c r="Q41"/>
  <c r="Q58"/>
  <c r="Q62"/>
  <c r="Q66"/>
  <c r="Q70"/>
  <c r="Q104"/>
  <c r="Q108"/>
  <c r="Q112"/>
  <c r="Q51"/>
  <c r="Q57"/>
  <c r="Q61"/>
  <c r="Q65"/>
  <c r="Q69"/>
  <c r="Q54"/>
  <c r="Q107"/>
  <c r="Q111"/>
  <c r="Q42"/>
  <c r="Q92"/>
  <c r="Q94"/>
  <c r="Q96"/>
  <c r="Q98"/>
  <c r="Q100"/>
  <c r="Q102"/>
  <c r="Q71"/>
  <c r="Q90"/>
  <c r="Q91"/>
  <c r="Q93"/>
  <c r="Q95"/>
  <c r="Q97"/>
  <c r="Q99"/>
  <c r="Q101"/>
  <c r="Q7"/>
  <c r="Q9"/>
  <c r="Q11"/>
  <c r="Q6"/>
  <c r="Q10"/>
  <c r="Q8"/>
  <c r="CR27"/>
  <c r="CR26"/>
  <c r="CR25"/>
  <c r="CR24"/>
  <c r="CR23"/>
  <c r="CR22"/>
  <c r="CR21"/>
  <c r="CR20"/>
  <c r="CG27"/>
  <c r="CG26"/>
  <c r="CG25"/>
  <c r="CG24"/>
  <c r="CG23"/>
  <c r="CG22"/>
  <c r="CG21"/>
  <c r="CG20"/>
  <c r="BT120"/>
  <c r="BS120"/>
  <c r="BW27"/>
  <c r="BW26"/>
  <c r="BW25"/>
  <c r="BW24"/>
  <c r="BW23"/>
  <c r="BW22"/>
  <c r="BW21"/>
  <c r="BW20"/>
  <c r="BK28"/>
  <c r="BN27"/>
  <c r="BN26"/>
  <c r="BN25"/>
  <c r="BN24"/>
  <c r="BN23"/>
  <c r="BN22"/>
  <c r="BN21"/>
  <c r="BN20"/>
  <c r="BJ9"/>
  <c r="BJ5"/>
  <c r="BK51"/>
  <c r="BJ17"/>
  <c r="BK118"/>
  <c r="BB51"/>
  <c r="BA100"/>
  <c r="BE27"/>
  <c r="BE26"/>
  <c r="BE25"/>
  <c r="BE24"/>
  <c r="BE23"/>
  <c r="BE22"/>
  <c r="BE21"/>
  <c r="BE20"/>
  <c r="AS51"/>
  <c r="AV27"/>
  <c r="AV26"/>
  <c r="AV25"/>
  <c r="AV24"/>
  <c r="AV23"/>
  <c r="AV22"/>
  <c r="AV21"/>
  <c r="AV20"/>
  <c r="AR120"/>
  <c r="AM20"/>
  <c r="AM21"/>
  <c r="AM22"/>
  <c r="AM23"/>
  <c r="AM24"/>
  <c r="AM25"/>
  <c r="AM26"/>
  <c r="AM27"/>
  <c r="I27" i="11" l="1"/>
  <c r="I29"/>
  <c r="M43" i="8"/>
  <c r="M41"/>
  <c r="M39"/>
  <c r="M35"/>
  <c r="M29"/>
  <c r="M25"/>
  <c r="M21"/>
  <c r="M40"/>
  <c r="M38"/>
  <c r="M34"/>
  <c r="M28"/>
  <c r="M22"/>
  <c r="M37"/>
  <c r="M27"/>
  <c r="M23"/>
  <c r="M42"/>
  <c r="M36"/>
  <c r="M30"/>
  <c r="M26"/>
  <c r="M24"/>
  <c r="M20"/>
  <c r="J27" i="11"/>
  <c r="I31"/>
  <c r="I28"/>
  <c r="J31"/>
  <c r="J28"/>
  <c r="J30"/>
  <c r="J29"/>
  <c r="CO138" i="2"/>
  <c r="CO139"/>
  <c r="CO50"/>
  <c r="CO56"/>
  <c r="CO60"/>
  <c r="CO64"/>
  <c r="CO68"/>
  <c r="CO72"/>
  <c r="CO76"/>
  <c r="CO80"/>
  <c r="CO84"/>
  <c r="CO88"/>
  <c r="CO92"/>
  <c r="CO96"/>
  <c r="CO100"/>
  <c r="CO104"/>
  <c r="CO38"/>
  <c r="CO51"/>
  <c r="CO49"/>
  <c r="CO121"/>
  <c r="CO59"/>
  <c r="CO63"/>
  <c r="CO67"/>
  <c r="CO71"/>
  <c r="CO75"/>
  <c r="CO79"/>
  <c r="CO83"/>
  <c r="CO87"/>
  <c r="CO91"/>
  <c r="CO95"/>
  <c r="CO99"/>
  <c r="CO106"/>
  <c r="CO53"/>
  <c r="CO48"/>
  <c r="CO120"/>
  <c r="CO58"/>
  <c r="CO62"/>
  <c r="CO66"/>
  <c r="CO70"/>
  <c r="CO78"/>
  <c r="CO82"/>
  <c r="CO86"/>
  <c r="CO90"/>
  <c r="CO94"/>
  <c r="CO98"/>
  <c r="CO52"/>
  <c r="CO47"/>
  <c r="CO57"/>
  <c r="CO61"/>
  <c r="CO65"/>
  <c r="CO69"/>
  <c r="CO73"/>
  <c r="CO77"/>
  <c r="CO81"/>
  <c r="CO85"/>
  <c r="CO89"/>
  <c r="CO93"/>
  <c r="CO97"/>
  <c r="CO55"/>
  <c r="CO103"/>
  <c r="CD51"/>
  <c r="CD119"/>
  <c r="CO5"/>
  <c r="CO6"/>
  <c r="CO7"/>
  <c r="CO8"/>
  <c r="CO9"/>
  <c r="CO10"/>
  <c r="CO11"/>
  <c r="CO12"/>
  <c r="CO13"/>
  <c r="CO14"/>
  <c r="CO15"/>
  <c r="CO16"/>
  <c r="CO17"/>
  <c r="CO18"/>
  <c r="CO19"/>
  <c r="CO28"/>
  <c r="CO29"/>
  <c r="CO30"/>
  <c r="CO31"/>
  <c r="CO32"/>
  <c r="CO33"/>
  <c r="CO34"/>
  <c r="CO35"/>
  <c r="CO36"/>
  <c r="CO37"/>
  <c r="CO39"/>
  <c r="CO40"/>
  <c r="CO41"/>
  <c r="CO42"/>
  <c r="CO43"/>
  <c r="CO44"/>
  <c r="CO45"/>
  <c r="CO46"/>
  <c r="CO54"/>
  <c r="CO101"/>
  <c r="CO102"/>
  <c r="CO107"/>
  <c r="CO108"/>
  <c r="CO109"/>
  <c r="CO110"/>
  <c r="CO111"/>
  <c r="CO112"/>
  <c r="CO113"/>
  <c r="CO114"/>
  <c r="CO115"/>
  <c r="CO116"/>
  <c r="CO117"/>
  <c r="CO118"/>
  <c r="CO119"/>
  <c r="BK110"/>
  <c r="BK5"/>
  <c r="BL5" s="1"/>
  <c r="BN5" s="1"/>
  <c r="BK9"/>
  <c r="BL9" s="1"/>
  <c r="BN9" s="1"/>
  <c r="BK29"/>
  <c r="BK33"/>
  <c r="BK55"/>
  <c r="BK59"/>
  <c r="BK63"/>
  <c r="BK67"/>
  <c r="BK71"/>
  <c r="BK75"/>
  <c r="BK79"/>
  <c r="BK83"/>
  <c r="BK87"/>
  <c r="BK91"/>
  <c r="BK95"/>
  <c r="BK99"/>
  <c r="BK113"/>
  <c r="AS54"/>
  <c r="BB54"/>
  <c r="BK54"/>
  <c r="BT54"/>
  <c r="CD54"/>
  <c r="BK32"/>
  <c r="BK36"/>
  <c r="BK58"/>
  <c r="BK62"/>
  <c r="BK66"/>
  <c r="BK70"/>
  <c r="BK74"/>
  <c r="BK78"/>
  <c r="BK82"/>
  <c r="BK86"/>
  <c r="BK90"/>
  <c r="BK94"/>
  <c r="BK98"/>
  <c r="BK102"/>
  <c r="AS53"/>
  <c r="BB53"/>
  <c r="BK53"/>
  <c r="BT53"/>
  <c r="BK6"/>
  <c r="BK10"/>
  <c r="BK31"/>
  <c r="BK35"/>
  <c r="BK57"/>
  <c r="BK61"/>
  <c r="BK65"/>
  <c r="BK69"/>
  <c r="BK73"/>
  <c r="BK77"/>
  <c r="BK81"/>
  <c r="BK85"/>
  <c r="BK89"/>
  <c r="BK93"/>
  <c r="BK97"/>
  <c r="BK101"/>
  <c r="BK117"/>
  <c r="AS52"/>
  <c r="BB52"/>
  <c r="BK52"/>
  <c r="BT52"/>
  <c r="CD52"/>
  <c r="BJ6"/>
  <c r="BJ10"/>
  <c r="BK30"/>
  <c r="BK34"/>
  <c r="BK56"/>
  <c r="BK60"/>
  <c r="BK64"/>
  <c r="BK68"/>
  <c r="BK72"/>
  <c r="BK76"/>
  <c r="BK80"/>
  <c r="BK84"/>
  <c r="BK88"/>
  <c r="BK92"/>
  <c r="BK96"/>
  <c r="BK100"/>
  <c r="BK114"/>
  <c r="BT51"/>
  <c r="CD120"/>
  <c r="AS119"/>
  <c r="BK121"/>
  <c r="CD5"/>
  <c r="CD7"/>
  <c r="CD9"/>
  <c r="CD11"/>
  <c r="CD13"/>
  <c r="CD15"/>
  <c r="CD17"/>
  <c r="CD19"/>
  <c r="CD29"/>
  <c r="CD31"/>
  <c r="CD33"/>
  <c r="CD35"/>
  <c r="CD37"/>
  <c r="CD39"/>
  <c r="CD41"/>
  <c r="CD43"/>
  <c r="CD45"/>
  <c r="CD47"/>
  <c r="CD49"/>
  <c r="CD55"/>
  <c r="CD57"/>
  <c r="CD59"/>
  <c r="CD61"/>
  <c r="CD63"/>
  <c r="CD65"/>
  <c r="CD67"/>
  <c r="CD69"/>
  <c r="CD71"/>
  <c r="CD75"/>
  <c r="CD77"/>
  <c r="CD79"/>
  <c r="CD81"/>
  <c r="CD83"/>
  <c r="CD85"/>
  <c r="CD87"/>
  <c r="CD89"/>
  <c r="CD91"/>
  <c r="CD93"/>
  <c r="CD95"/>
  <c r="CD97"/>
  <c r="CD99"/>
  <c r="CD101"/>
  <c r="CD103"/>
  <c r="CD105"/>
  <c r="CD107"/>
  <c r="CD109"/>
  <c r="CD111"/>
  <c r="CD113"/>
  <c r="CD115"/>
  <c r="CD117"/>
  <c r="CD121"/>
  <c r="CD6"/>
  <c r="CD8"/>
  <c r="CD10"/>
  <c r="CD12"/>
  <c r="CD14"/>
  <c r="CD16"/>
  <c r="CD18"/>
  <c r="CD28"/>
  <c r="CD30"/>
  <c r="CD32"/>
  <c r="CD34"/>
  <c r="CD36"/>
  <c r="CD38"/>
  <c r="CD40"/>
  <c r="CD42"/>
  <c r="CD44"/>
  <c r="CD46"/>
  <c r="CD48"/>
  <c r="CD50"/>
  <c r="CD56"/>
  <c r="CD58"/>
  <c r="CD60"/>
  <c r="CD62"/>
  <c r="CD64"/>
  <c r="CD66"/>
  <c r="CD68"/>
  <c r="CD70"/>
  <c r="CD72"/>
  <c r="CD74"/>
  <c r="CD76"/>
  <c r="CD78"/>
  <c r="CD80"/>
  <c r="CD82"/>
  <c r="CD84"/>
  <c r="CD86"/>
  <c r="CD88"/>
  <c r="CD90"/>
  <c r="CD92"/>
  <c r="CD94"/>
  <c r="CD96"/>
  <c r="CD98"/>
  <c r="CD100"/>
  <c r="CD102"/>
  <c r="CD104"/>
  <c r="CD106"/>
  <c r="CD108"/>
  <c r="CD110"/>
  <c r="CD112"/>
  <c r="CD114"/>
  <c r="CD116"/>
  <c r="CD118"/>
  <c r="AS5"/>
  <c r="AS13"/>
  <c r="AS17"/>
  <c r="AS33"/>
  <c r="AS37"/>
  <c r="AS45"/>
  <c r="AS85"/>
  <c r="AS8"/>
  <c r="AS12"/>
  <c r="AS16"/>
  <c r="AS28"/>
  <c r="AS32"/>
  <c r="AS36"/>
  <c r="AS42"/>
  <c r="AS48"/>
  <c r="AS56"/>
  <c r="AS60"/>
  <c r="AS64"/>
  <c r="AS68"/>
  <c r="AS72"/>
  <c r="AS76"/>
  <c r="AS80"/>
  <c r="AS84"/>
  <c r="AS88"/>
  <c r="AS92"/>
  <c r="AS96"/>
  <c r="AS100"/>
  <c r="AS106"/>
  <c r="AS114"/>
  <c r="AS118"/>
  <c r="BA58"/>
  <c r="AS111"/>
  <c r="BK7"/>
  <c r="BK8"/>
  <c r="BK11"/>
  <c r="BK12"/>
  <c r="BK15"/>
  <c r="BK16"/>
  <c r="BJ18"/>
  <c r="BJ29"/>
  <c r="BJ30"/>
  <c r="BJ33"/>
  <c r="BJ34"/>
  <c r="BJ37"/>
  <c r="BJ38"/>
  <c r="BJ41"/>
  <c r="BJ42"/>
  <c r="BJ45"/>
  <c r="BJ46"/>
  <c r="BJ49"/>
  <c r="BJ50"/>
  <c r="BJ53"/>
  <c r="BJ54"/>
  <c r="BJ57"/>
  <c r="BJ58"/>
  <c r="BJ61"/>
  <c r="BJ62"/>
  <c r="BJ65"/>
  <c r="BJ66"/>
  <c r="BJ69"/>
  <c r="BJ70"/>
  <c r="BJ73"/>
  <c r="BJ74"/>
  <c r="BJ77"/>
  <c r="BJ78"/>
  <c r="BJ81"/>
  <c r="BJ82"/>
  <c r="BJ85"/>
  <c r="BJ86"/>
  <c r="BL86" s="1"/>
  <c r="BN86" s="1"/>
  <c r="BJ89"/>
  <c r="BJ90"/>
  <c r="BJ93"/>
  <c r="BJ94"/>
  <c r="BJ97"/>
  <c r="BJ98"/>
  <c r="BJ101"/>
  <c r="BJ102"/>
  <c r="BL102" s="1"/>
  <c r="BN102" s="1"/>
  <c r="BJ105"/>
  <c r="BJ106"/>
  <c r="BJ109"/>
  <c r="BJ110"/>
  <c r="BJ113"/>
  <c r="BJ114"/>
  <c r="BJ117"/>
  <c r="BJ118"/>
  <c r="BL118" s="1"/>
  <c r="BN118" s="1"/>
  <c r="BJ121"/>
  <c r="AS7"/>
  <c r="AS11"/>
  <c r="AS15"/>
  <c r="AS19"/>
  <c r="AS31"/>
  <c r="AS35"/>
  <c r="AS41"/>
  <c r="AS47"/>
  <c r="AS55"/>
  <c r="AS59"/>
  <c r="AS63"/>
  <c r="AS67"/>
  <c r="AS71"/>
  <c r="AS75"/>
  <c r="AS79"/>
  <c r="AS83"/>
  <c r="AS87"/>
  <c r="AS91"/>
  <c r="AS95"/>
  <c r="AS99"/>
  <c r="AS105"/>
  <c r="AS113"/>
  <c r="AS117"/>
  <c r="AS121"/>
  <c r="BJ7"/>
  <c r="BJ8"/>
  <c r="BJ11"/>
  <c r="BJ12"/>
  <c r="BJ15"/>
  <c r="BJ16"/>
  <c r="BK19"/>
  <c r="BK39"/>
  <c r="BK40"/>
  <c r="BK43"/>
  <c r="BK44"/>
  <c r="BK48"/>
  <c r="BK103"/>
  <c r="BK104"/>
  <c r="BK107"/>
  <c r="BK108"/>
  <c r="BK111"/>
  <c r="BK112"/>
  <c r="BK115"/>
  <c r="BK116"/>
  <c r="BK119"/>
  <c r="BK120"/>
  <c r="AS6"/>
  <c r="AS10"/>
  <c r="AS14"/>
  <c r="AS18"/>
  <c r="AS30"/>
  <c r="AS34"/>
  <c r="AS38"/>
  <c r="AS46"/>
  <c r="AS50"/>
  <c r="AS58"/>
  <c r="AS62"/>
  <c r="AS66"/>
  <c r="AS70"/>
  <c r="AS74"/>
  <c r="AS78"/>
  <c r="AS82"/>
  <c r="AS86"/>
  <c r="AS90"/>
  <c r="AS94"/>
  <c r="AS98"/>
  <c r="AS102"/>
  <c r="AS110"/>
  <c r="AS116"/>
  <c r="AS120"/>
  <c r="AT120" s="1"/>
  <c r="AV120" s="1"/>
  <c r="BK13"/>
  <c r="BK14"/>
  <c r="BK17"/>
  <c r="BL17" s="1"/>
  <c r="BN17" s="1"/>
  <c r="BJ19"/>
  <c r="BJ28"/>
  <c r="BL28" s="1"/>
  <c r="BN28" s="1"/>
  <c r="BJ31"/>
  <c r="BJ32"/>
  <c r="BJ35"/>
  <c r="BJ36"/>
  <c r="BJ39"/>
  <c r="BJ40"/>
  <c r="BJ43"/>
  <c r="BJ44"/>
  <c r="BJ48"/>
  <c r="BJ51"/>
  <c r="BL51" s="1"/>
  <c r="BN51" s="1"/>
  <c r="BJ52"/>
  <c r="BJ55"/>
  <c r="BJ56"/>
  <c r="BJ59"/>
  <c r="BJ60"/>
  <c r="BJ63"/>
  <c r="BJ64"/>
  <c r="BJ67"/>
  <c r="BJ68"/>
  <c r="BJ71"/>
  <c r="BJ72"/>
  <c r="BJ75"/>
  <c r="BJ76"/>
  <c r="BJ79"/>
  <c r="BJ80"/>
  <c r="BJ83"/>
  <c r="BJ84"/>
  <c r="BJ87"/>
  <c r="BJ88"/>
  <c r="BJ91"/>
  <c r="BJ92"/>
  <c r="BJ95"/>
  <c r="BJ96"/>
  <c r="BJ99"/>
  <c r="BJ100"/>
  <c r="BJ103"/>
  <c r="BJ104"/>
  <c r="BJ107"/>
  <c r="BJ108"/>
  <c r="BJ111"/>
  <c r="BJ112"/>
  <c r="BJ115"/>
  <c r="BJ116"/>
  <c r="BJ119"/>
  <c r="BJ120"/>
  <c r="AS9"/>
  <c r="AS29"/>
  <c r="AS49"/>
  <c r="AS57"/>
  <c r="AS61"/>
  <c r="AS65"/>
  <c r="AS69"/>
  <c r="AS73"/>
  <c r="AS77"/>
  <c r="AS81"/>
  <c r="AS89"/>
  <c r="AS93"/>
  <c r="AS97"/>
  <c r="AS101"/>
  <c r="AS109"/>
  <c r="AS115"/>
  <c r="BJ13"/>
  <c r="BJ14"/>
  <c r="BK18"/>
  <c r="BK37"/>
  <c r="BK38"/>
  <c r="BK41"/>
  <c r="BK42"/>
  <c r="BK45"/>
  <c r="BK46"/>
  <c r="BK49"/>
  <c r="BK50"/>
  <c r="BK105"/>
  <c r="BK106"/>
  <c r="BK109"/>
  <c r="BU120"/>
  <c r="BW120" s="1"/>
  <c r="BT5"/>
  <c r="BT7"/>
  <c r="BT9"/>
  <c r="BT11"/>
  <c r="BT13"/>
  <c r="BT15"/>
  <c r="BT17"/>
  <c r="BT19"/>
  <c r="BT29"/>
  <c r="BT31"/>
  <c r="BT33"/>
  <c r="BT35"/>
  <c r="BT37"/>
  <c r="BT39"/>
  <c r="BT41"/>
  <c r="BT43"/>
  <c r="BT45"/>
  <c r="BT47"/>
  <c r="BT49"/>
  <c r="BT55"/>
  <c r="BT57"/>
  <c r="BT59"/>
  <c r="BT61"/>
  <c r="BT63"/>
  <c r="BT65"/>
  <c r="BT67"/>
  <c r="BT69"/>
  <c r="BT71"/>
  <c r="BT73"/>
  <c r="BT75"/>
  <c r="BT77"/>
  <c r="BT79"/>
  <c r="BT81"/>
  <c r="BT83"/>
  <c r="BT85"/>
  <c r="BT87"/>
  <c r="BT89"/>
  <c r="BT91"/>
  <c r="BT93"/>
  <c r="BT95"/>
  <c r="BT97"/>
  <c r="BT99"/>
  <c r="BT101"/>
  <c r="BT103"/>
  <c r="BT105"/>
  <c r="BT107"/>
  <c r="BT109"/>
  <c r="BT111"/>
  <c r="BT113"/>
  <c r="BT115"/>
  <c r="BT117"/>
  <c r="BT119"/>
  <c r="BT121"/>
  <c r="BS5"/>
  <c r="BS7"/>
  <c r="BS9"/>
  <c r="BS11"/>
  <c r="BS13"/>
  <c r="BS15"/>
  <c r="BS17"/>
  <c r="BS19"/>
  <c r="BS29"/>
  <c r="BS31"/>
  <c r="BS33"/>
  <c r="BS35"/>
  <c r="BS37"/>
  <c r="BS39"/>
  <c r="BS41"/>
  <c r="BS43"/>
  <c r="BS45"/>
  <c r="BS47"/>
  <c r="BS49"/>
  <c r="BS51"/>
  <c r="BS53"/>
  <c r="BS55"/>
  <c r="BS57"/>
  <c r="BS59"/>
  <c r="BS61"/>
  <c r="BS63"/>
  <c r="BS65"/>
  <c r="BS67"/>
  <c r="BS69"/>
  <c r="BS71"/>
  <c r="BS73"/>
  <c r="BS75"/>
  <c r="BS77"/>
  <c r="BS79"/>
  <c r="BS81"/>
  <c r="BS83"/>
  <c r="BS85"/>
  <c r="BS87"/>
  <c r="BS89"/>
  <c r="BS91"/>
  <c r="BS93"/>
  <c r="BS95"/>
  <c r="BS97"/>
  <c r="BS99"/>
  <c r="BS101"/>
  <c r="BS103"/>
  <c r="BS105"/>
  <c r="BS107"/>
  <c r="BS109"/>
  <c r="BS111"/>
  <c r="BS113"/>
  <c r="BS115"/>
  <c r="BS117"/>
  <c r="BS119"/>
  <c r="BS121"/>
  <c r="BT6"/>
  <c r="BT8"/>
  <c r="BT14"/>
  <c r="BT16"/>
  <c r="BT18"/>
  <c r="BT28"/>
  <c r="BT30"/>
  <c r="BT32"/>
  <c r="BT34"/>
  <c r="BT36"/>
  <c r="BT38"/>
  <c r="BT40"/>
  <c r="BT42"/>
  <c r="BT44"/>
  <c r="BT46"/>
  <c r="BT48"/>
  <c r="BT50"/>
  <c r="BT56"/>
  <c r="BT58"/>
  <c r="BT60"/>
  <c r="BT62"/>
  <c r="BT64"/>
  <c r="BT66"/>
  <c r="BT68"/>
  <c r="BT70"/>
  <c r="BT72"/>
  <c r="BT74"/>
  <c r="BT76"/>
  <c r="BT78"/>
  <c r="BT80"/>
  <c r="BT82"/>
  <c r="BT84"/>
  <c r="BT86"/>
  <c r="BT88"/>
  <c r="BT90"/>
  <c r="BT92"/>
  <c r="BT94"/>
  <c r="BT96"/>
  <c r="BT98"/>
  <c r="BT100"/>
  <c r="BT102"/>
  <c r="BT104"/>
  <c r="BT106"/>
  <c r="BT108"/>
  <c r="BT110"/>
  <c r="BT112"/>
  <c r="BT114"/>
  <c r="BT116"/>
  <c r="BT118"/>
  <c r="BS6"/>
  <c r="BS8"/>
  <c r="BS10"/>
  <c r="BS12"/>
  <c r="BS14"/>
  <c r="BS16"/>
  <c r="BS18"/>
  <c r="BS28"/>
  <c r="BS30"/>
  <c r="BS32"/>
  <c r="BS34"/>
  <c r="BS36"/>
  <c r="BS38"/>
  <c r="BS40"/>
  <c r="BS42"/>
  <c r="BS44"/>
  <c r="BS46"/>
  <c r="BS48"/>
  <c r="BS50"/>
  <c r="BS52"/>
  <c r="BS54"/>
  <c r="BS56"/>
  <c r="BS58"/>
  <c r="BS60"/>
  <c r="BS62"/>
  <c r="BS64"/>
  <c r="BS66"/>
  <c r="BS68"/>
  <c r="BS70"/>
  <c r="BS72"/>
  <c r="BS74"/>
  <c r="BS76"/>
  <c r="BS78"/>
  <c r="BS80"/>
  <c r="BS82"/>
  <c r="BS84"/>
  <c r="BS86"/>
  <c r="BS88"/>
  <c r="BS90"/>
  <c r="BS92"/>
  <c r="BS94"/>
  <c r="BS96"/>
  <c r="BS98"/>
  <c r="BS100"/>
  <c r="BS102"/>
  <c r="BS104"/>
  <c r="BS106"/>
  <c r="BS108"/>
  <c r="BS110"/>
  <c r="BS112"/>
  <c r="BS114"/>
  <c r="BS116"/>
  <c r="BS118"/>
  <c r="AS40"/>
  <c r="AS44"/>
  <c r="AS104"/>
  <c r="AS108"/>
  <c r="AS112"/>
  <c r="AS39"/>
  <c r="AS43"/>
  <c r="AS103"/>
  <c r="AS107"/>
  <c r="BB120"/>
  <c r="BA8"/>
  <c r="BA16"/>
  <c r="BA32"/>
  <c r="BA40"/>
  <c r="BA48"/>
  <c r="BA56"/>
  <c r="BA64"/>
  <c r="BA72"/>
  <c r="BA80"/>
  <c r="BA88"/>
  <c r="BA96"/>
  <c r="BA104"/>
  <c r="BA10"/>
  <c r="BA18"/>
  <c r="BA34"/>
  <c r="BA42"/>
  <c r="BA50"/>
  <c r="BA66"/>
  <c r="BA74"/>
  <c r="BA82"/>
  <c r="BA90"/>
  <c r="BA98"/>
  <c r="BA6"/>
  <c r="BA14"/>
  <c r="BA30"/>
  <c r="BA38"/>
  <c r="BA46"/>
  <c r="BA54"/>
  <c r="BA62"/>
  <c r="BA70"/>
  <c r="BA78"/>
  <c r="BA86"/>
  <c r="BA94"/>
  <c r="BA102"/>
  <c r="BA120"/>
  <c r="BA12"/>
  <c r="BA28"/>
  <c r="BA36"/>
  <c r="BA44"/>
  <c r="BA52"/>
  <c r="BA60"/>
  <c r="BA68"/>
  <c r="BA76"/>
  <c r="BA84"/>
  <c r="BA92"/>
  <c r="BB5"/>
  <c r="BB7"/>
  <c r="BB9"/>
  <c r="BB11"/>
  <c r="BB13"/>
  <c r="BB15"/>
  <c r="BB17"/>
  <c r="BB19"/>
  <c r="BB29"/>
  <c r="BB31"/>
  <c r="BB33"/>
  <c r="BB35"/>
  <c r="BB37"/>
  <c r="BB39"/>
  <c r="BB41"/>
  <c r="BB43"/>
  <c r="BB45"/>
  <c r="BB47"/>
  <c r="BB49"/>
  <c r="BB55"/>
  <c r="BB57"/>
  <c r="BB59"/>
  <c r="BB61"/>
  <c r="BB63"/>
  <c r="BB65"/>
  <c r="BB67"/>
  <c r="BB69"/>
  <c r="BB71"/>
  <c r="BB73"/>
  <c r="BB75"/>
  <c r="BB77"/>
  <c r="BB79"/>
  <c r="BB81"/>
  <c r="BB83"/>
  <c r="BB85"/>
  <c r="BB87"/>
  <c r="BB89"/>
  <c r="BB91"/>
  <c r="BB93"/>
  <c r="BB95"/>
  <c r="BB97"/>
  <c r="BB99"/>
  <c r="BB101"/>
  <c r="BB103"/>
  <c r="BB105"/>
  <c r="BB107"/>
  <c r="BB109"/>
  <c r="BB111"/>
  <c r="BB113"/>
  <c r="BB115"/>
  <c r="BB117"/>
  <c r="BB119"/>
  <c r="BB121"/>
  <c r="BA5"/>
  <c r="BA7"/>
  <c r="BA9"/>
  <c r="BA11"/>
  <c r="BA13"/>
  <c r="BA15"/>
  <c r="BA17"/>
  <c r="BA19"/>
  <c r="BA29"/>
  <c r="BA31"/>
  <c r="BA33"/>
  <c r="BA35"/>
  <c r="BA37"/>
  <c r="BA39"/>
  <c r="BA41"/>
  <c r="BA43"/>
  <c r="BA45"/>
  <c r="BA47"/>
  <c r="BA49"/>
  <c r="BA51"/>
  <c r="BA53"/>
  <c r="BA55"/>
  <c r="BA57"/>
  <c r="BA59"/>
  <c r="BA61"/>
  <c r="BA63"/>
  <c r="BA65"/>
  <c r="BA67"/>
  <c r="BA69"/>
  <c r="BA71"/>
  <c r="BA73"/>
  <c r="BA75"/>
  <c r="BA77"/>
  <c r="BA79"/>
  <c r="BA81"/>
  <c r="BA83"/>
  <c r="BA85"/>
  <c r="BA87"/>
  <c r="BA89"/>
  <c r="BA91"/>
  <c r="BA93"/>
  <c r="BA95"/>
  <c r="BA97"/>
  <c r="BA99"/>
  <c r="BA101"/>
  <c r="BA103"/>
  <c r="BA105"/>
  <c r="BA107"/>
  <c r="BA109"/>
  <c r="BA111"/>
  <c r="BA113"/>
  <c r="BA115"/>
  <c r="BA117"/>
  <c r="BA119"/>
  <c r="BA121"/>
  <c r="BB6"/>
  <c r="BB8"/>
  <c r="BB10"/>
  <c r="BB12"/>
  <c r="BB14"/>
  <c r="BB16"/>
  <c r="BB18"/>
  <c r="BB28"/>
  <c r="BB30"/>
  <c r="BB32"/>
  <c r="BC32" s="1"/>
  <c r="BE32" s="1"/>
  <c r="BB34"/>
  <c r="BB36"/>
  <c r="BB38"/>
  <c r="BC38" s="1"/>
  <c r="BE38" s="1"/>
  <c r="BB40"/>
  <c r="BB42"/>
  <c r="BB44"/>
  <c r="BB46"/>
  <c r="BB48"/>
  <c r="BB50"/>
  <c r="BB56"/>
  <c r="BB58"/>
  <c r="BC58" s="1"/>
  <c r="BE58" s="1"/>
  <c r="BB60"/>
  <c r="BB62"/>
  <c r="BB64"/>
  <c r="BB66"/>
  <c r="BC66" s="1"/>
  <c r="BE66" s="1"/>
  <c r="BB68"/>
  <c r="BB70"/>
  <c r="BB72"/>
  <c r="BB74"/>
  <c r="BB76"/>
  <c r="BC76" s="1"/>
  <c r="BE76" s="1"/>
  <c r="BB78"/>
  <c r="BB80"/>
  <c r="BB82"/>
  <c r="BB84"/>
  <c r="BB86"/>
  <c r="BC86" s="1"/>
  <c r="BE86" s="1"/>
  <c r="BB88"/>
  <c r="BB90"/>
  <c r="BB92"/>
  <c r="BB94"/>
  <c r="BB96"/>
  <c r="BB98"/>
  <c r="BC98" s="1"/>
  <c r="BE98" s="1"/>
  <c r="BB100"/>
  <c r="BC100" s="1"/>
  <c r="BE100" s="1"/>
  <c r="BB102"/>
  <c r="BB104"/>
  <c r="BB106"/>
  <c r="BB108"/>
  <c r="BB110"/>
  <c r="BB112"/>
  <c r="BB114"/>
  <c r="BB116"/>
  <c r="BB118"/>
  <c r="BA106"/>
  <c r="BA108"/>
  <c r="BA110"/>
  <c r="BA112"/>
  <c r="BA114"/>
  <c r="BA116"/>
  <c r="BA118"/>
  <c r="AR5"/>
  <c r="AR7"/>
  <c r="AR9"/>
  <c r="AR11"/>
  <c r="AR13"/>
  <c r="AR15"/>
  <c r="AR17"/>
  <c r="AR19"/>
  <c r="AR29"/>
  <c r="AR31"/>
  <c r="AR33"/>
  <c r="AR35"/>
  <c r="AR37"/>
  <c r="AR39"/>
  <c r="AR41"/>
  <c r="AR43"/>
  <c r="AR45"/>
  <c r="AR47"/>
  <c r="AR49"/>
  <c r="AR51"/>
  <c r="AR53"/>
  <c r="AR55"/>
  <c r="AR57"/>
  <c r="AR59"/>
  <c r="AR61"/>
  <c r="AR63"/>
  <c r="AR65"/>
  <c r="AR67"/>
  <c r="AR69"/>
  <c r="AR71"/>
  <c r="AR73"/>
  <c r="AR75"/>
  <c r="AR77"/>
  <c r="AR79"/>
  <c r="AR81"/>
  <c r="AR83"/>
  <c r="AR85"/>
  <c r="AR87"/>
  <c r="AR89"/>
  <c r="AR91"/>
  <c r="AR93"/>
  <c r="AR95"/>
  <c r="AR97"/>
  <c r="AR99"/>
  <c r="AR101"/>
  <c r="AR103"/>
  <c r="AR105"/>
  <c r="AR107"/>
  <c r="AR109"/>
  <c r="AR111"/>
  <c r="AR113"/>
  <c r="AR115"/>
  <c r="AR117"/>
  <c r="AR119"/>
  <c r="AR121"/>
  <c r="AR6"/>
  <c r="AR8"/>
  <c r="AR10"/>
  <c r="AR12"/>
  <c r="AR14"/>
  <c r="AR16"/>
  <c r="AR18"/>
  <c r="AR28"/>
  <c r="AR30"/>
  <c r="AR32"/>
  <c r="AR34"/>
  <c r="AR36"/>
  <c r="AR38"/>
  <c r="AR40"/>
  <c r="AR42"/>
  <c r="AR44"/>
  <c r="AR46"/>
  <c r="AR48"/>
  <c r="AR50"/>
  <c r="AR52"/>
  <c r="AR54"/>
  <c r="AR56"/>
  <c r="AR58"/>
  <c r="AR60"/>
  <c r="AR62"/>
  <c r="AR64"/>
  <c r="AR66"/>
  <c r="AR68"/>
  <c r="AR70"/>
  <c r="AR72"/>
  <c r="AR74"/>
  <c r="AR76"/>
  <c r="AR78"/>
  <c r="AR80"/>
  <c r="AR82"/>
  <c r="AR84"/>
  <c r="AR86"/>
  <c r="AR88"/>
  <c r="AR90"/>
  <c r="AR92"/>
  <c r="AR94"/>
  <c r="AR96"/>
  <c r="AR98"/>
  <c r="AR100"/>
  <c r="AR102"/>
  <c r="AR104"/>
  <c r="AR106"/>
  <c r="AR108"/>
  <c r="AR110"/>
  <c r="AR112"/>
  <c r="AR114"/>
  <c r="AR116"/>
  <c r="AR118"/>
  <c r="BL70" l="1"/>
  <c r="BN70" s="1"/>
  <c r="BL92"/>
  <c r="BN92" s="1"/>
  <c r="BL76"/>
  <c r="BN76" s="1"/>
  <c r="BL60"/>
  <c r="BN60" s="1"/>
  <c r="BL52"/>
  <c r="BN52" s="1"/>
  <c r="BL113"/>
  <c r="BN113" s="1"/>
  <c r="BL32"/>
  <c r="BN32" s="1"/>
  <c r="BL93"/>
  <c r="BN93" s="1"/>
  <c r="BL61"/>
  <c r="BN61" s="1"/>
  <c r="BL77"/>
  <c r="BN77" s="1"/>
  <c r="BU11"/>
  <c r="BL87"/>
  <c r="BN87" s="1"/>
  <c r="BL71"/>
  <c r="BN71" s="1"/>
  <c r="BL55"/>
  <c r="BN55" s="1"/>
  <c r="BL90"/>
  <c r="BN90" s="1"/>
  <c r="BL74"/>
  <c r="BN74" s="1"/>
  <c r="BP74" s="1"/>
  <c r="BL58"/>
  <c r="BN58" s="1"/>
  <c r="BL36"/>
  <c r="BN36" s="1"/>
  <c r="BL31"/>
  <c r="BN31" s="1"/>
  <c r="BL7"/>
  <c r="BN7" s="1"/>
  <c r="BL114"/>
  <c r="BN114" s="1"/>
  <c r="BL95"/>
  <c r="BN95" s="1"/>
  <c r="BL79"/>
  <c r="BN79" s="1"/>
  <c r="BL63"/>
  <c r="BN63" s="1"/>
  <c r="BL88"/>
  <c r="BN88" s="1"/>
  <c r="BL72"/>
  <c r="BN72" s="1"/>
  <c r="BL56"/>
  <c r="BN56" s="1"/>
  <c r="BL101"/>
  <c r="BN101" s="1"/>
  <c r="BL85"/>
  <c r="BN85" s="1"/>
  <c r="BL69"/>
  <c r="BN69" s="1"/>
  <c r="BC14"/>
  <c r="BE14" s="1"/>
  <c r="BL91"/>
  <c r="BN91" s="1"/>
  <c r="BL75"/>
  <c r="BN75" s="1"/>
  <c r="BL59"/>
  <c r="BN59" s="1"/>
  <c r="BL35"/>
  <c r="BN35" s="1"/>
  <c r="BC96"/>
  <c r="BE96" s="1"/>
  <c r="BC64"/>
  <c r="BE64" s="1"/>
  <c r="BC44"/>
  <c r="BE44" s="1"/>
  <c r="BL100"/>
  <c r="BN100" s="1"/>
  <c r="BL84"/>
  <c r="BN84" s="1"/>
  <c r="BL68"/>
  <c r="BN68" s="1"/>
  <c r="BL12"/>
  <c r="BN12" s="1"/>
  <c r="BL33"/>
  <c r="BN33" s="1"/>
  <c r="BL98"/>
  <c r="BN98" s="1"/>
  <c r="BL82"/>
  <c r="BN82" s="1"/>
  <c r="BL66"/>
  <c r="BN66" s="1"/>
  <c r="BL34"/>
  <c r="BN34" s="1"/>
  <c r="BL120"/>
  <c r="BN120" s="1"/>
  <c r="BL112"/>
  <c r="BN112" s="1"/>
  <c r="BL104"/>
  <c r="BN104" s="1"/>
  <c r="BU39"/>
  <c r="BW39" s="1"/>
  <c r="BU31"/>
  <c r="BW31" s="1"/>
  <c r="BU7"/>
  <c r="BW7" s="1"/>
  <c r="BL44"/>
  <c r="BN44" s="1"/>
  <c r="BL121"/>
  <c r="BN121" s="1"/>
  <c r="BL97"/>
  <c r="BN97" s="1"/>
  <c r="BL81"/>
  <c r="BN81" s="1"/>
  <c r="BL65"/>
  <c r="BN65" s="1"/>
  <c r="BC68"/>
  <c r="BE68" s="1"/>
  <c r="BC16"/>
  <c r="BE16" s="1"/>
  <c r="BL48"/>
  <c r="BN48" s="1"/>
  <c r="BL40"/>
  <c r="BN40" s="1"/>
  <c r="BL29"/>
  <c r="BN29" s="1"/>
  <c r="BC102"/>
  <c r="BE102" s="1"/>
  <c r="BC70"/>
  <c r="BE70" s="1"/>
  <c r="BC18"/>
  <c r="BE18" s="1"/>
  <c r="BL11"/>
  <c r="BN11" s="1"/>
  <c r="BC88"/>
  <c r="BE88" s="1"/>
  <c r="BC56"/>
  <c r="BE56" s="1"/>
  <c r="BC36"/>
  <c r="BE36" s="1"/>
  <c r="BU111"/>
  <c r="BW111" s="1"/>
  <c r="BU103"/>
  <c r="BW103" s="1"/>
  <c r="BU95"/>
  <c r="BW95" s="1"/>
  <c r="BU87"/>
  <c r="BW87" s="1"/>
  <c r="BU79"/>
  <c r="BW79" s="1"/>
  <c r="BU71"/>
  <c r="BW71" s="1"/>
  <c r="BU63"/>
  <c r="BW63" s="1"/>
  <c r="BU55"/>
  <c r="BW55" s="1"/>
  <c r="BL116"/>
  <c r="BN116" s="1"/>
  <c r="BL108"/>
  <c r="BN108" s="1"/>
  <c r="BL89"/>
  <c r="BN89" s="1"/>
  <c r="BL73"/>
  <c r="BN73" s="1"/>
  <c r="BL57"/>
  <c r="BN57" s="1"/>
  <c r="BC46"/>
  <c r="BE46" s="1"/>
  <c r="BC30"/>
  <c r="BE30" s="1"/>
  <c r="BC6"/>
  <c r="BE6" s="1"/>
  <c r="BL119"/>
  <c r="BN119" s="1"/>
  <c r="BL111"/>
  <c r="BN111" s="1"/>
  <c r="BL103"/>
  <c r="BN103" s="1"/>
  <c r="BL47"/>
  <c r="BN47" s="1"/>
  <c r="BL39"/>
  <c r="BN39" s="1"/>
  <c r="BL96"/>
  <c r="BN96" s="1"/>
  <c r="BL80"/>
  <c r="BN80" s="1"/>
  <c r="BL64"/>
  <c r="BN64" s="1"/>
  <c r="BL8"/>
  <c r="BN8" s="1"/>
  <c r="BL117"/>
  <c r="BN117" s="1"/>
  <c r="BL6"/>
  <c r="BN6" s="1"/>
  <c r="BL41"/>
  <c r="BN41" s="1"/>
  <c r="BC94"/>
  <c r="BE94" s="1"/>
  <c r="BC78"/>
  <c r="BE78" s="1"/>
  <c r="BC62"/>
  <c r="BE62" s="1"/>
  <c r="BL115"/>
  <c r="BN115" s="1"/>
  <c r="BL107"/>
  <c r="BN107" s="1"/>
  <c r="BL99"/>
  <c r="BN99" s="1"/>
  <c r="BL83"/>
  <c r="BN83" s="1"/>
  <c r="BL67"/>
  <c r="BN67" s="1"/>
  <c r="BL43"/>
  <c r="BN43" s="1"/>
  <c r="BL110"/>
  <c r="BN110" s="1"/>
  <c r="BL94"/>
  <c r="BN94" s="1"/>
  <c r="BL78"/>
  <c r="BN78" s="1"/>
  <c r="BL62"/>
  <c r="BN62" s="1"/>
  <c r="BL54"/>
  <c r="BN54" s="1"/>
  <c r="BL30"/>
  <c r="BN30" s="1"/>
  <c r="BL10"/>
  <c r="BN10" s="1"/>
  <c r="BL15"/>
  <c r="BN15" s="1"/>
  <c r="BU119"/>
  <c r="BW119" s="1"/>
  <c r="BU47"/>
  <c r="BW47" s="1"/>
  <c r="BU15"/>
  <c r="BW15" s="1"/>
  <c r="BL13"/>
  <c r="BN13" s="1"/>
  <c r="BL19"/>
  <c r="BN19" s="1"/>
  <c r="BL16"/>
  <c r="BN16" s="1"/>
  <c r="BL49"/>
  <c r="BN49" s="1"/>
  <c r="BC72"/>
  <c r="BE72" s="1"/>
  <c r="BU112"/>
  <c r="BW112" s="1"/>
  <c r="BU96"/>
  <c r="BW96" s="1"/>
  <c r="BU80"/>
  <c r="BW80" s="1"/>
  <c r="BU64"/>
  <c r="BW64" s="1"/>
  <c r="BU48"/>
  <c r="BW48" s="1"/>
  <c r="BU40"/>
  <c r="BW40" s="1"/>
  <c r="BU16"/>
  <c r="BW16" s="1"/>
  <c r="BL105"/>
  <c r="BN105" s="1"/>
  <c r="BC74"/>
  <c r="BE74" s="1"/>
  <c r="BG74" s="1"/>
  <c r="BC34"/>
  <c r="BE34" s="1"/>
  <c r="BU114"/>
  <c r="BW114" s="1"/>
  <c r="BU106"/>
  <c r="BW106" s="1"/>
  <c r="BU98"/>
  <c r="BW98" s="1"/>
  <c r="BU90"/>
  <c r="BW90" s="1"/>
  <c r="BU82"/>
  <c r="BW82" s="1"/>
  <c r="BU74"/>
  <c r="BW74" s="1"/>
  <c r="BY74" s="1"/>
  <c r="BU66"/>
  <c r="BW66" s="1"/>
  <c r="BU58"/>
  <c r="BW58" s="1"/>
  <c r="BU50"/>
  <c r="BW50" s="1"/>
  <c r="BU42"/>
  <c r="BW42" s="1"/>
  <c r="BU34"/>
  <c r="BW34" s="1"/>
  <c r="BU18"/>
  <c r="BW18" s="1"/>
  <c r="BU10"/>
  <c r="BW10" s="1"/>
  <c r="BU121"/>
  <c r="BW121" s="1"/>
  <c r="BU113"/>
  <c r="BW113" s="1"/>
  <c r="BU105"/>
  <c r="BW105" s="1"/>
  <c r="BU97"/>
  <c r="BW97" s="1"/>
  <c r="BU89"/>
  <c r="BW89" s="1"/>
  <c r="BU81"/>
  <c r="BW81" s="1"/>
  <c r="BU73"/>
  <c r="BW73" s="1"/>
  <c r="BU65"/>
  <c r="BW65" s="1"/>
  <c r="BU57"/>
  <c r="BW57" s="1"/>
  <c r="BU49"/>
  <c r="BW49" s="1"/>
  <c r="BU41"/>
  <c r="BW41" s="1"/>
  <c r="BU33"/>
  <c r="BW33" s="1"/>
  <c r="BU17"/>
  <c r="BW17" s="1"/>
  <c r="BU9"/>
  <c r="BW9" s="1"/>
  <c r="BL14"/>
  <c r="BN14" s="1"/>
  <c r="BL106"/>
  <c r="BN106" s="1"/>
  <c r="BL50"/>
  <c r="BN50" s="1"/>
  <c r="BL42"/>
  <c r="BN42" s="1"/>
  <c r="BL18"/>
  <c r="BN18" s="1"/>
  <c r="BC104"/>
  <c r="BE104" s="1"/>
  <c r="BC40"/>
  <c r="BE40" s="1"/>
  <c r="BU104"/>
  <c r="BW104" s="1"/>
  <c r="BU88"/>
  <c r="BW88" s="1"/>
  <c r="BU72"/>
  <c r="BW72" s="1"/>
  <c r="BU56"/>
  <c r="BW56" s="1"/>
  <c r="BU32"/>
  <c r="BW32" s="1"/>
  <c r="BU8"/>
  <c r="BW8" s="1"/>
  <c r="BC118"/>
  <c r="BE118" s="1"/>
  <c r="BC110"/>
  <c r="BE110" s="1"/>
  <c r="BC113"/>
  <c r="BE113" s="1"/>
  <c r="BC105"/>
  <c r="BE105" s="1"/>
  <c r="BC97"/>
  <c r="BE97" s="1"/>
  <c r="BC89"/>
  <c r="BE89" s="1"/>
  <c r="BC81"/>
  <c r="BE81" s="1"/>
  <c r="BC73"/>
  <c r="BE73" s="1"/>
  <c r="BC65"/>
  <c r="BE65" s="1"/>
  <c r="BC57"/>
  <c r="BE57" s="1"/>
  <c r="BC41"/>
  <c r="BE41" s="1"/>
  <c r="BC33"/>
  <c r="BE33" s="1"/>
  <c r="BC9"/>
  <c r="BE9" s="1"/>
  <c r="BU115"/>
  <c r="BW115" s="1"/>
  <c r="BU107"/>
  <c r="BW107" s="1"/>
  <c r="BU99"/>
  <c r="BW99" s="1"/>
  <c r="BU91"/>
  <c r="BW91" s="1"/>
  <c r="BU83"/>
  <c r="BW83" s="1"/>
  <c r="BU75"/>
  <c r="BW75" s="1"/>
  <c r="BU67"/>
  <c r="BW67" s="1"/>
  <c r="BU59"/>
  <c r="BW59" s="1"/>
  <c r="BU51"/>
  <c r="BW51" s="1"/>
  <c r="BU43"/>
  <c r="BW43" s="1"/>
  <c r="BU35"/>
  <c r="BW35" s="1"/>
  <c r="BU19"/>
  <c r="BW19" s="1"/>
  <c r="BW11"/>
  <c r="BL109"/>
  <c r="BN109" s="1"/>
  <c r="BL53"/>
  <c r="BN53" s="1"/>
  <c r="BL45"/>
  <c r="BN45" s="1"/>
  <c r="BL37"/>
  <c r="BN37" s="1"/>
  <c r="BL46"/>
  <c r="BN46" s="1"/>
  <c r="BL38"/>
  <c r="BN38" s="1"/>
  <c r="BU108"/>
  <c r="BW108" s="1"/>
  <c r="BU100"/>
  <c r="BW100" s="1"/>
  <c r="BU84"/>
  <c r="BW84" s="1"/>
  <c r="BU68"/>
  <c r="BW68" s="1"/>
  <c r="BU60"/>
  <c r="BW60" s="1"/>
  <c r="BU44"/>
  <c r="BW44" s="1"/>
  <c r="BU36"/>
  <c r="BW36" s="1"/>
  <c r="BU12"/>
  <c r="BW12" s="1"/>
  <c r="BU118"/>
  <c r="BW118" s="1"/>
  <c r="BU110"/>
  <c r="BW110" s="1"/>
  <c r="BU102"/>
  <c r="BW102" s="1"/>
  <c r="BU94"/>
  <c r="BW94" s="1"/>
  <c r="BU86"/>
  <c r="BW86" s="1"/>
  <c r="BU78"/>
  <c r="BW78" s="1"/>
  <c r="BU70"/>
  <c r="BW70" s="1"/>
  <c r="BU62"/>
  <c r="BW62" s="1"/>
  <c r="BU54"/>
  <c r="BW54" s="1"/>
  <c r="BU46"/>
  <c r="BW46" s="1"/>
  <c r="BU38"/>
  <c r="BW38" s="1"/>
  <c r="BU30"/>
  <c r="BW30" s="1"/>
  <c r="BU14"/>
  <c r="BW14" s="1"/>
  <c r="BU6"/>
  <c r="BW6" s="1"/>
  <c r="BU117"/>
  <c r="BW117" s="1"/>
  <c r="BU109"/>
  <c r="BW109" s="1"/>
  <c r="BU101"/>
  <c r="BW101" s="1"/>
  <c r="BU93"/>
  <c r="BW93" s="1"/>
  <c r="BU85"/>
  <c r="BW85" s="1"/>
  <c r="BU77"/>
  <c r="BW77" s="1"/>
  <c r="BU69"/>
  <c r="BW69" s="1"/>
  <c r="BU61"/>
  <c r="BW61" s="1"/>
  <c r="BU53"/>
  <c r="BW53" s="1"/>
  <c r="BU45"/>
  <c r="BW45" s="1"/>
  <c r="BU37"/>
  <c r="BW37" s="1"/>
  <c r="BU29"/>
  <c r="BW29" s="1"/>
  <c r="BU13"/>
  <c r="BW13" s="1"/>
  <c r="BU5"/>
  <c r="BW5" s="1"/>
  <c r="BU116"/>
  <c r="BW116" s="1"/>
  <c r="BU92"/>
  <c r="BW92" s="1"/>
  <c r="BU76"/>
  <c r="BW76" s="1"/>
  <c r="BU52"/>
  <c r="BW52" s="1"/>
  <c r="BU28"/>
  <c r="BW28" s="1"/>
  <c r="BC119"/>
  <c r="BE119" s="1"/>
  <c r="BC47"/>
  <c r="BE47" s="1"/>
  <c r="BC15"/>
  <c r="BE15" s="1"/>
  <c r="BC111"/>
  <c r="BE111" s="1"/>
  <c r="BC103"/>
  <c r="BE103" s="1"/>
  <c r="BC39"/>
  <c r="BE39" s="1"/>
  <c r="BC121"/>
  <c r="BE121" s="1"/>
  <c r="BC49"/>
  <c r="BE49" s="1"/>
  <c r="BC17"/>
  <c r="BE17" s="1"/>
  <c r="BC120"/>
  <c r="BE120" s="1"/>
  <c r="BC95"/>
  <c r="BE95" s="1"/>
  <c r="BC87"/>
  <c r="BE87" s="1"/>
  <c r="BC79"/>
  <c r="BE79" s="1"/>
  <c r="BC71"/>
  <c r="BE71" s="1"/>
  <c r="BC63"/>
  <c r="BE63" s="1"/>
  <c r="BC55"/>
  <c r="BE55" s="1"/>
  <c r="BC31"/>
  <c r="BE31" s="1"/>
  <c r="BC7"/>
  <c r="BE7" s="1"/>
  <c r="BC8"/>
  <c r="BE8" s="1"/>
  <c r="BC116"/>
  <c r="BE116" s="1"/>
  <c r="BC108"/>
  <c r="BE108" s="1"/>
  <c r="BC80"/>
  <c r="BE80" s="1"/>
  <c r="BC48"/>
  <c r="BE48" s="1"/>
  <c r="BC112"/>
  <c r="BE112" s="1"/>
  <c r="BC115"/>
  <c r="BE115" s="1"/>
  <c r="BC107"/>
  <c r="BE107" s="1"/>
  <c r="BC99"/>
  <c r="BE99" s="1"/>
  <c r="BC91"/>
  <c r="BE91" s="1"/>
  <c r="BC83"/>
  <c r="BE83" s="1"/>
  <c r="BC75"/>
  <c r="BE75" s="1"/>
  <c r="BC67"/>
  <c r="BE67" s="1"/>
  <c r="BC59"/>
  <c r="BE59" s="1"/>
  <c r="BC51"/>
  <c r="BE51" s="1"/>
  <c r="BC43"/>
  <c r="BE43" s="1"/>
  <c r="BC35"/>
  <c r="BE35" s="1"/>
  <c r="BC19"/>
  <c r="BE19" s="1"/>
  <c r="BC11"/>
  <c r="BE11" s="1"/>
  <c r="BC54"/>
  <c r="BE54" s="1"/>
  <c r="BC90"/>
  <c r="BE90" s="1"/>
  <c r="BC82"/>
  <c r="BE82" s="1"/>
  <c r="BC50"/>
  <c r="BE50" s="1"/>
  <c r="BC42"/>
  <c r="BE42" s="1"/>
  <c r="BC10"/>
  <c r="BE10" s="1"/>
  <c r="BC92"/>
  <c r="BE92" s="1"/>
  <c r="BC84"/>
  <c r="BE84" s="1"/>
  <c r="BC60"/>
  <c r="BE60" s="1"/>
  <c r="BC52"/>
  <c r="BE52" s="1"/>
  <c r="BC28"/>
  <c r="BE28" s="1"/>
  <c r="BC12"/>
  <c r="BE12" s="1"/>
  <c r="BC114"/>
  <c r="BE114" s="1"/>
  <c r="BC106"/>
  <c r="BE106" s="1"/>
  <c r="BC117"/>
  <c r="BE117" s="1"/>
  <c r="BC109"/>
  <c r="BE109" s="1"/>
  <c r="BC101"/>
  <c r="BE101" s="1"/>
  <c r="BC93"/>
  <c r="BE93" s="1"/>
  <c r="BC85"/>
  <c r="BE85" s="1"/>
  <c r="BC77"/>
  <c r="BE77" s="1"/>
  <c r="BC69"/>
  <c r="BE69" s="1"/>
  <c r="BC61"/>
  <c r="BE61" s="1"/>
  <c r="BC53"/>
  <c r="BE53" s="1"/>
  <c r="BC45"/>
  <c r="BE45" s="1"/>
  <c r="BC37"/>
  <c r="BE37" s="1"/>
  <c r="BC29"/>
  <c r="BE29" s="1"/>
  <c r="BC13"/>
  <c r="BE13" s="1"/>
  <c r="BC5"/>
  <c r="BE5" s="1"/>
  <c r="AT115"/>
  <c r="AV115" s="1"/>
  <c r="AT107"/>
  <c r="AV107" s="1"/>
  <c r="AT99"/>
  <c r="AV99" s="1"/>
  <c r="AT91"/>
  <c r="AV91" s="1"/>
  <c r="AT83"/>
  <c r="AV83" s="1"/>
  <c r="AT75"/>
  <c r="AV75" s="1"/>
  <c r="AT67"/>
  <c r="AV67" s="1"/>
  <c r="AT59"/>
  <c r="AV59" s="1"/>
  <c r="AT51"/>
  <c r="AV51" s="1"/>
  <c r="AT43"/>
  <c r="AV43" s="1"/>
  <c r="AT35"/>
  <c r="AV35" s="1"/>
  <c r="AT119"/>
  <c r="AV119" s="1"/>
  <c r="AT111"/>
  <c r="AV111" s="1"/>
  <c r="AT103"/>
  <c r="AV103" s="1"/>
  <c r="AT95"/>
  <c r="AV95" s="1"/>
  <c r="AT87"/>
  <c r="AV87" s="1"/>
  <c r="AT79"/>
  <c r="AV79" s="1"/>
  <c r="AT71"/>
  <c r="AV71" s="1"/>
  <c r="AT63"/>
  <c r="AV63" s="1"/>
  <c r="AT55"/>
  <c r="AV55" s="1"/>
  <c r="AT47"/>
  <c r="AV47" s="1"/>
  <c r="AT39"/>
  <c r="AV39" s="1"/>
  <c r="AT31"/>
  <c r="AV31" s="1"/>
  <c r="AT15"/>
  <c r="AV15" s="1"/>
  <c r="AT7"/>
  <c r="AV7" s="1"/>
  <c r="AT19"/>
  <c r="AV19" s="1"/>
  <c r="AT11"/>
  <c r="AV11" s="1"/>
  <c r="AT112"/>
  <c r="AV112" s="1"/>
  <c r="AT104"/>
  <c r="AV104" s="1"/>
  <c r="AT96"/>
  <c r="AV96" s="1"/>
  <c r="AT80"/>
  <c r="AV80" s="1"/>
  <c r="AT72"/>
  <c r="AV72" s="1"/>
  <c r="AT64"/>
  <c r="AV64" s="1"/>
  <c r="AT56"/>
  <c r="AV56" s="1"/>
  <c r="AT48"/>
  <c r="AV48" s="1"/>
  <c r="AT40"/>
  <c r="AV40" s="1"/>
  <c r="AT32"/>
  <c r="AV32" s="1"/>
  <c r="AT16"/>
  <c r="AV16" s="1"/>
  <c r="AT8"/>
  <c r="AV8" s="1"/>
  <c r="AT88"/>
  <c r="AV88" s="1"/>
  <c r="AT121"/>
  <c r="AV121" s="1"/>
  <c r="AT113"/>
  <c r="AV113" s="1"/>
  <c r="AT105"/>
  <c r="AV105" s="1"/>
  <c r="AT97"/>
  <c r="AV97" s="1"/>
  <c r="AT89"/>
  <c r="AV89" s="1"/>
  <c r="AT81"/>
  <c r="AV81" s="1"/>
  <c r="AT73"/>
  <c r="AV73" s="1"/>
  <c r="AT65"/>
  <c r="AV65" s="1"/>
  <c r="AT57"/>
  <c r="AV57" s="1"/>
  <c r="AT49"/>
  <c r="AV49" s="1"/>
  <c r="AT41"/>
  <c r="AV41" s="1"/>
  <c r="AT33"/>
  <c r="AV33" s="1"/>
  <c r="AT17"/>
  <c r="AV17" s="1"/>
  <c r="AT9"/>
  <c r="AV9" s="1"/>
  <c r="AT106"/>
  <c r="AV106" s="1"/>
  <c r="AT90"/>
  <c r="AV90" s="1"/>
  <c r="AT82"/>
  <c r="AV82" s="1"/>
  <c r="AT58"/>
  <c r="AV58" s="1"/>
  <c r="AT42"/>
  <c r="AV42" s="1"/>
  <c r="AT34"/>
  <c r="AV34" s="1"/>
  <c r="AT18"/>
  <c r="AV18" s="1"/>
  <c r="AT116"/>
  <c r="AV116" s="1"/>
  <c r="AT108"/>
  <c r="AV108" s="1"/>
  <c r="AT100"/>
  <c r="AV100" s="1"/>
  <c r="AT92"/>
  <c r="AV92" s="1"/>
  <c r="AT84"/>
  <c r="AV84" s="1"/>
  <c r="AT76"/>
  <c r="AV76" s="1"/>
  <c r="AT68"/>
  <c r="AV68" s="1"/>
  <c r="AT60"/>
  <c r="AV60" s="1"/>
  <c r="AT52"/>
  <c r="AV52" s="1"/>
  <c r="AT44"/>
  <c r="AV44" s="1"/>
  <c r="AT36"/>
  <c r="AV36" s="1"/>
  <c r="AT28"/>
  <c r="AV28" s="1"/>
  <c r="AT12"/>
  <c r="AV12" s="1"/>
  <c r="AT118"/>
  <c r="AV118" s="1"/>
  <c r="AT110"/>
  <c r="AV110" s="1"/>
  <c r="AT102"/>
  <c r="AV102" s="1"/>
  <c r="AT94"/>
  <c r="AV94" s="1"/>
  <c r="AT86"/>
  <c r="AV86" s="1"/>
  <c r="AT78"/>
  <c r="AV78" s="1"/>
  <c r="AT70"/>
  <c r="AV70" s="1"/>
  <c r="AT62"/>
  <c r="AV62" s="1"/>
  <c r="AT54"/>
  <c r="AV54" s="1"/>
  <c r="AT46"/>
  <c r="AV46" s="1"/>
  <c r="AT38"/>
  <c r="AV38" s="1"/>
  <c r="AT30"/>
  <c r="AV30" s="1"/>
  <c r="AT14"/>
  <c r="AV14" s="1"/>
  <c r="AT6"/>
  <c r="AV6" s="1"/>
  <c r="AT117"/>
  <c r="AV117" s="1"/>
  <c r="AT109"/>
  <c r="AV109" s="1"/>
  <c r="AT101"/>
  <c r="AV101" s="1"/>
  <c r="AT93"/>
  <c r="AV93" s="1"/>
  <c r="AT85"/>
  <c r="AV85" s="1"/>
  <c r="AT77"/>
  <c r="AV77" s="1"/>
  <c r="AT69"/>
  <c r="AV69" s="1"/>
  <c r="AT61"/>
  <c r="AV61" s="1"/>
  <c r="AT53"/>
  <c r="AV53" s="1"/>
  <c r="AT45"/>
  <c r="AV45" s="1"/>
  <c r="AT37"/>
  <c r="AV37" s="1"/>
  <c r="AT29"/>
  <c r="AV29" s="1"/>
  <c r="AT13"/>
  <c r="AV13" s="1"/>
  <c r="AT5"/>
  <c r="AV5" s="1"/>
  <c r="AT114"/>
  <c r="AV114" s="1"/>
  <c r="AT98"/>
  <c r="AV98" s="1"/>
  <c r="AT74"/>
  <c r="AV74" s="1"/>
  <c r="AT50"/>
  <c r="AV50" s="1"/>
  <c r="AT10"/>
  <c r="AV10" s="1"/>
  <c r="AT66"/>
  <c r="AV66" s="1"/>
  <c r="BX74" l="1"/>
  <c r="P39" i="5"/>
  <c r="BF74" i="2"/>
  <c r="V39" i="5"/>
  <c r="BO74" i="2"/>
  <c r="T39" i="5"/>
  <c r="G18" i="1"/>
  <c r="G17"/>
  <c r="G16"/>
  <c r="G15"/>
  <c r="G14"/>
  <c r="Z2" i="2" s="1"/>
  <c r="G13" i="1"/>
  <c r="Q2" i="2" s="1"/>
  <c r="P5" s="1"/>
  <c r="G20" i="1"/>
  <c r="O12" s="1"/>
  <c r="I10" i="8" s="1"/>
  <c r="Y5" i="2" l="1"/>
  <c r="Y42"/>
  <c r="Y8"/>
  <c r="Y12"/>
  <c r="Y16"/>
  <c r="Y14"/>
  <c r="Y41"/>
  <c r="Y9"/>
  <c r="Y13"/>
  <c r="Y17"/>
  <c r="Y47"/>
  <c r="Y7"/>
  <c r="Y11"/>
  <c r="Y15"/>
  <c r="Y19"/>
  <c r="Y6"/>
  <c r="Y10"/>
  <c r="Y18"/>
  <c r="Y117"/>
  <c r="Y82"/>
  <c r="Y75"/>
  <c r="Y115"/>
  <c r="Y80"/>
  <c r="Y49"/>
  <c r="Y85"/>
  <c r="Y59"/>
  <c r="Y62"/>
  <c r="Y66"/>
  <c r="Y70"/>
  <c r="Y91"/>
  <c r="Y99"/>
  <c r="Y107"/>
  <c r="Y92"/>
  <c r="Y100"/>
  <c r="Y108"/>
  <c r="Y90"/>
  <c r="Y74"/>
  <c r="Y83"/>
  <c r="Y88"/>
  <c r="Y54"/>
  <c r="Y64"/>
  <c r="Y56"/>
  <c r="Y103"/>
  <c r="Y96"/>
  <c r="Y112"/>
  <c r="Y86"/>
  <c r="Y48"/>
  <c r="Y73"/>
  <c r="Y89"/>
  <c r="Y63"/>
  <c r="Y55"/>
  <c r="Y101"/>
  <c r="Y94"/>
  <c r="Y110"/>
  <c r="Y113"/>
  <c r="Y78"/>
  <c r="Y118"/>
  <c r="Y87"/>
  <c r="Y76"/>
  <c r="Y116"/>
  <c r="Y81"/>
  <c r="Y58"/>
  <c r="Y61"/>
  <c r="Y65"/>
  <c r="Y69"/>
  <c r="Y53"/>
  <c r="Y97"/>
  <c r="Y105"/>
  <c r="Y52"/>
  <c r="Y98"/>
  <c r="Y106"/>
  <c r="Y51"/>
  <c r="Y114"/>
  <c r="Y72"/>
  <c r="Y77"/>
  <c r="Y57"/>
  <c r="Y68"/>
  <c r="Y95"/>
  <c r="Y111"/>
  <c r="Y104"/>
  <c r="Y50"/>
  <c r="Y79"/>
  <c r="Y84"/>
  <c r="Y60"/>
  <c r="Y67"/>
  <c r="Y93"/>
  <c r="Y109"/>
  <c r="Y102"/>
  <c r="Y71"/>
  <c r="O10" i="1"/>
  <c r="I8" i="8" s="1"/>
  <c r="X74" s="1"/>
  <c r="Z74" s="1"/>
  <c r="AB74" s="1"/>
  <c r="AC74" s="1"/>
  <c r="N44" i="10" s="1"/>
  <c r="AJ2" i="2"/>
  <c r="P115"/>
  <c r="R115" s="1"/>
  <c r="T115" s="1"/>
  <c r="P48"/>
  <c r="R48" s="1"/>
  <c r="T48" s="1"/>
  <c r="P72"/>
  <c r="R72" s="1"/>
  <c r="T72" s="1"/>
  <c r="P76"/>
  <c r="R76" s="1"/>
  <c r="T76" s="1"/>
  <c r="P80"/>
  <c r="R80" s="1"/>
  <c r="T80" s="1"/>
  <c r="P84"/>
  <c r="R84" s="1"/>
  <c r="T84" s="1"/>
  <c r="P88"/>
  <c r="R88" s="1"/>
  <c r="T88" s="1"/>
  <c r="P116"/>
  <c r="R116" s="1"/>
  <c r="T116" s="1"/>
  <c r="P49"/>
  <c r="R49" s="1"/>
  <c r="T49" s="1"/>
  <c r="P47"/>
  <c r="R47" s="1"/>
  <c r="T47" s="1"/>
  <c r="P73"/>
  <c r="R73" s="1"/>
  <c r="T73" s="1"/>
  <c r="P77"/>
  <c r="R77" s="1"/>
  <c r="T77" s="1"/>
  <c r="P81"/>
  <c r="R81" s="1"/>
  <c r="T81" s="1"/>
  <c r="P85"/>
  <c r="R85" s="1"/>
  <c r="T85" s="1"/>
  <c r="P89"/>
  <c r="R89" s="1"/>
  <c r="T89" s="1"/>
  <c r="P113"/>
  <c r="R113" s="1"/>
  <c r="P117"/>
  <c r="R117" s="1"/>
  <c r="T117" s="1"/>
  <c r="P50"/>
  <c r="R50" s="1"/>
  <c r="T50" s="1"/>
  <c r="P74"/>
  <c r="R74" s="1"/>
  <c r="T74" s="1"/>
  <c r="V74" s="1"/>
  <c r="L39" i="5" s="1"/>
  <c r="P78" i="2"/>
  <c r="R78" s="1"/>
  <c r="T78" s="1"/>
  <c r="P82"/>
  <c r="R82" s="1"/>
  <c r="T82" s="1"/>
  <c r="P86"/>
  <c r="R86" s="1"/>
  <c r="T86" s="1"/>
  <c r="P114"/>
  <c r="R114" s="1"/>
  <c r="T114" s="1"/>
  <c r="P118"/>
  <c r="R118" s="1"/>
  <c r="T118" s="1"/>
  <c r="P75"/>
  <c r="R75" s="1"/>
  <c r="T75" s="1"/>
  <c r="P79"/>
  <c r="R79" s="1"/>
  <c r="T79" s="1"/>
  <c r="P83"/>
  <c r="R83" s="1"/>
  <c r="T83" s="1"/>
  <c r="P87"/>
  <c r="R87" s="1"/>
  <c r="T87" s="1"/>
  <c r="P54"/>
  <c r="R54" s="1"/>
  <c r="T54" s="1"/>
  <c r="P64"/>
  <c r="R64" s="1"/>
  <c r="T64" s="1"/>
  <c r="P68"/>
  <c r="R68" s="1"/>
  <c r="T68" s="1"/>
  <c r="P56"/>
  <c r="R56" s="1"/>
  <c r="T56" s="1"/>
  <c r="P60"/>
  <c r="R60" s="1"/>
  <c r="T60" s="1"/>
  <c r="P93"/>
  <c r="R93" s="1"/>
  <c r="T93" s="1"/>
  <c r="P101"/>
  <c r="P109"/>
  <c r="R109" s="1"/>
  <c r="P90"/>
  <c r="R90" s="1"/>
  <c r="T90" s="1"/>
  <c r="P96"/>
  <c r="R96" s="1"/>
  <c r="T96" s="1"/>
  <c r="P104"/>
  <c r="R104" s="1"/>
  <c r="T104" s="1"/>
  <c r="P112"/>
  <c r="R112" s="1"/>
  <c r="P19"/>
  <c r="R19" s="1"/>
  <c r="T19" s="1"/>
  <c r="P10"/>
  <c r="R10" s="1"/>
  <c r="T10" s="1"/>
  <c r="P18"/>
  <c r="R18" s="1"/>
  <c r="T18" s="1"/>
  <c r="P17"/>
  <c r="R17" s="1"/>
  <c r="T17" s="1"/>
  <c r="P63"/>
  <c r="R63" s="1"/>
  <c r="T63" s="1"/>
  <c r="P67"/>
  <c r="R67" s="1"/>
  <c r="T67" s="1"/>
  <c r="P53"/>
  <c r="R53" s="1"/>
  <c r="T53" s="1"/>
  <c r="P59"/>
  <c r="R59" s="1"/>
  <c r="T59" s="1"/>
  <c r="P91"/>
  <c r="R91" s="1"/>
  <c r="T91" s="1"/>
  <c r="P99"/>
  <c r="R99" s="1"/>
  <c r="T99" s="1"/>
  <c r="P107"/>
  <c r="P42"/>
  <c r="R42" s="1"/>
  <c r="T42" s="1"/>
  <c r="P94"/>
  <c r="R94" s="1"/>
  <c r="T94" s="1"/>
  <c r="P102"/>
  <c r="R102" s="1"/>
  <c r="T102" s="1"/>
  <c r="P110"/>
  <c r="R110" s="1"/>
  <c r="P13"/>
  <c r="R13" s="1"/>
  <c r="T13" s="1"/>
  <c r="P8"/>
  <c r="R8" s="1"/>
  <c r="T8" s="1"/>
  <c r="P16"/>
  <c r="R16" s="1"/>
  <c r="T16" s="1"/>
  <c r="P15"/>
  <c r="R15" s="1"/>
  <c r="T15" s="1"/>
  <c r="P62"/>
  <c r="R62" s="1"/>
  <c r="T62" s="1"/>
  <c r="P66"/>
  <c r="R66" s="1"/>
  <c r="T66" s="1"/>
  <c r="P70"/>
  <c r="R70" s="1"/>
  <c r="T70" s="1"/>
  <c r="P58"/>
  <c r="R58" s="1"/>
  <c r="T58" s="1"/>
  <c r="P97"/>
  <c r="R97" s="1"/>
  <c r="T97" s="1"/>
  <c r="P105"/>
  <c r="R105" s="1"/>
  <c r="T105" s="1"/>
  <c r="P71"/>
  <c r="R71" s="1"/>
  <c r="T71" s="1"/>
  <c r="P92"/>
  <c r="R92" s="1"/>
  <c r="T92" s="1"/>
  <c r="P100"/>
  <c r="R100" s="1"/>
  <c r="T100" s="1"/>
  <c r="P108"/>
  <c r="R108" s="1"/>
  <c r="P52"/>
  <c r="R52" s="1"/>
  <c r="T52" s="1"/>
  <c r="P9"/>
  <c r="R9" s="1"/>
  <c r="T9" s="1"/>
  <c r="P6"/>
  <c r="R6" s="1"/>
  <c r="T6" s="1"/>
  <c r="P14"/>
  <c r="R14" s="1"/>
  <c r="T14" s="1"/>
  <c r="P11"/>
  <c r="R11" s="1"/>
  <c r="T11" s="1"/>
  <c r="P55"/>
  <c r="R55" s="1"/>
  <c r="T55" s="1"/>
  <c r="P65"/>
  <c r="R65" s="1"/>
  <c r="T65" s="1"/>
  <c r="P69"/>
  <c r="R69" s="1"/>
  <c r="T69" s="1"/>
  <c r="P57"/>
  <c r="R57" s="1"/>
  <c r="T57" s="1"/>
  <c r="P61"/>
  <c r="R61" s="1"/>
  <c r="T61" s="1"/>
  <c r="P95"/>
  <c r="R95" s="1"/>
  <c r="T95" s="1"/>
  <c r="P103"/>
  <c r="R103" s="1"/>
  <c r="T103" s="1"/>
  <c r="P111"/>
  <c r="R111" s="1"/>
  <c r="P51"/>
  <c r="R51" s="1"/>
  <c r="T51" s="1"/>
  <c r="P98"/>
  <c r="R98" s="1"/>
  <c r="T98" s="1"/>
  <c r="P106"/>
  <c r="R106" s="1"/>
  <c r="T106" s="1"/>
  <c r="P41"/>
  <c r="R41" s="1"/>
  <c r="T41" s="1"/>
  <c r="R5"/>
  <c r="T5" s="1"/>
  <c r="P12"/>
  <c r="R12" s="1"/>
  <c r="T12" s="1"/>
  <c r="P7"/>
  <c r="R7" s="1"/>
  <c r="T7" s="1"/>
  <c r="AJ51"/>
  <c r="AJ54"/>
  <c r="AJ53"/>
  <c r="AJ52"/>
  <c r="AJ50"/>
  <c r="AJ57"/>
  <c r="AJ39"/>
  <c r="AJ30"/>
  <c r="AJ120"/>
  <c r="AJ49"/>
  <c r="AJ37"/>
  <c r="AJ69"/>
  <c r="AJ85"/>
  <c r="AJ101"/>
  <c r="AJ42"/>
  <c r="AJ46"/>
  <c r="AJ14"/>
  <c r="AJ18"/>
  <c r="AJ11"/>
  <c r="AJ118"/>
  <c r="AJ48"/>
  <c r="AJ38"/>
  <c r="AJ65"/>
  <c r="AJ81"/>
  <c r="AJ97"/>
  <c r="AJ41"/>
  <c r="AJ45"/>
  <c r="AJ13"/>
  <c r="AJ17"/>
  <c r="AJ7"/>
  <c r="AJ114"/>
  <c r="AJ119"/>
  <c r="AJ47"/>
  <c r="AJ61"/>
  <c r="AJ77"/>
  <c r="AJ93"/>
  <c r="AJ40"/>
  <c r="AJ44"/>
  <c r="AJ34"/>
  <c r="AJ121"/>
  <c r="AJ73"/>
  <c r="AJ89"/>
  <c r="AJ43"/>
  <c r="AJ15"/>
  <c r="AJ19"/>
  <c r="AJ94"/>
  <c r="AJ78"/>
  <c r="AJ62"/>
  <c r="AJ99"/>
  <c r="AJ32"/>
  <c r="AJ87"/>
  <c r="AJ71"/>
  <c r="AJ10"/>
  <c r="AJ100"/>
  <c r="AJ84"/>
  <c r="AJ68"/>
  <c r="AJ117"/>
  <c r="AJ8"/>
  <c r="AJ98"/>
  <c r="AJ82"/>
  <c r="AJ66"/>
  <c r="AJ115"/>
  <c r="AJ36"/>
  <c r="AJ91"/>
  <c r="AJ75"/>
  <c r="AJ116"/>
  <c r="AJ29"/>
  <c r="AJ88"/>
  <c r="AJ72"/>
  <c r="AJ56"/>
  <c r="AJ90"/>
  <c r="AJ58"/>
  <c r="AJ55"/>
  <c r="AJ67"/>
  <c r="AJ96"/>
  <c r="AJ80"/>
  <c r="AJ35"/>
  <c r="AJ6"/>
  <c r="AJ102"/>
  <c r="AJ86"/>
  <c r="AJ70"/>
  <c r="AJ113"/>
  <c r="AJ9"/>
  <c r="AJ95"/>
  <c r="AJ79"/>
  <c r="AJ59"/>
  <c r="AJ33"/>
  <c r="AJ92"/>
  <c r="AJ76"/>
  <c r="AJ60"/>
  <c r="AJ31"/>
  <c r="AJ74"/>
  <c r="AJ63"/>
  <c r="AJ83"/>
  <c r="AJ28"/>
  <c r="AJ64"/>
  <c r="AJ108"/>
  <c r="AJ111"/>
  <c r="AJ104"/>
  <c r="AJ106"/>
  <c r="AJ109"/>
  <c r="AJ103"/>
  <c r="AJ107"/>
  <c r="AJ112"/>
  <c r="AJ105"/>
  <c r="AJ110"/>
  <c r="AI55" l="1"/>
  <c r="AI28"/>
  <c r="AI5"/>
  <c r="AK5" s="1"/>
  <c r="AM5" s="1"/>
  <c r="AO5" s="1"/>
  <c r="AN5" s="1"/>
  <c r="AI73"/>
  <c r="AK73" s="1"/>
  <c r="AI17"/>
  <c r="AK17" s="1"/>
  <c r="AM17" s="1"/>
  <c r="P81" i="7"/>
  <c r="P81" i="14"/>
  <c r="X71" i="8"/>
  <c r="Z71" s="1"/>
  <c r="AB71" s="1"/>
  <c r="AC71" s="1"/>
  <c r="N55" i="10" s="1"/>
  <c r="X50" i="8"/>
  <c r="Z50" s="1"/>
  <c r="AB50" s="1"/>
  <c r="AC50" s="1"/>
  <c r="N34" i="10" s="1"/>
  <c r="X56" i="8"/>
  <c r="Z56" s="1"/>
  <c r="AB56" s="1"/>
  <c r="AC56" s="1"/>
  <c r="N39" i="10" s="1"/>
  <c r="X46" i="8"/>
  <c r="X58"/>
  <c r="Z58" s="1"/>
  <c r="AB58" s="1"/>
  <c r="AI110" i="2"/>
  <c r="AK110" s="1"/>
  <c r="AM110" s="1"/>
  <c r="X64" i="8"/>
  <c r="Z64" s="1"/>
  <c r="AB64" s="1"/>
  <c r="AC64" s="1"/>
  <c r="N48" i="10" s="1"/>
  <c r="X57" i="8"/>
  <c r="Z57" s="1"/>
  <c r="AB57" s="1"/>
  <c r="U74" i="2"/>
  <c r="AI68"/>
  <c r="AK68" s="1"/>
  <c r="T112"/>
  <c r="T27" i="6"/>
  <c r="T109" i="2"/>
  <c r="T24" i="6"/>
  <c r="T113" i="2"/>
  <c r="T28" i="6"/>
  <c r="T108" i="2"/>
  <c r="T23" i="6"/>
  <c r="T111" i="2"/>
  <c r="T26" i="6"/>
  <c r="AI125" i="2"/>
  <c r="AK125" s="1"/>
  <c r="AM125" s="1"/>
  <c r="AO125" s="1"/>
  <c r="AN125" s="1"/>
  <c r="AI124"/>
  <c r="AK124" s="1"/>
  <c r="AM124" s="1"/>
  <c r="AO124" s="1"/>
  <c r="AN124" s="1"/>
  <c r="T110"/>
  <c r="T25" i="6"/>
  <c r="X70" i="8"/>
  <c r="Z70" s="1"/>
  <c r="AB70" s="1"/>
  <c r="AC70" s="1"/>
  <c r="N54" i="10" s="1"/>
  <c r="X68" i="8"/>
  <c r="Z68" s="1"/>
  <c r="AB68" s="1"/>
  <c r="AC68" s="1"/>
  <c r="N52" i="10" s="1"/>
  <c r="X60" i="8"/>
  <c r="Z60" s="1"/>
  <c r="AB60" s="1"/>
  <c r="X69"/>
  <c r="Z69" s="1"/>
  <c r="AB69" s="1"/>
  <c r="AC69" s="1"/>
  <c r="N53" i="10" s="1"/>
  <c r="X62" i="8"/>
  <c r="Z62" s="1"/>
  <c r="AB62" s="1"/>
  <c r="AC62" s="1"/>
  <c r="N46" i="10" s="1"/>
  <c r="X51" i="8"/>
  <c r="Z51" s="1"/>
  <c r="AB51" s="1"/>
  <c r="AC51" s="1"/>
  <c r="N35" i="10" s="1"/>
  <c r="X52" i="8"/>
  <c r="Z52" s="1"/>
  <c r="AB52" s="1"/>
  <c r="AC52" s="1"/>
  <c r="N36" i="10" s="1"/>
  <c r="X63" i="8"/>
  <c r="Z63" s="1"/>
  <c r="AB63" s="1"/>
  <c r="AC63" s="1"/>
  <c r="N47" i="10" s="1"/>
  <c r="X72" i="8"/>
  <c r="Z72" s="1"/>
  <c r="AB72" s="1"/>
  <c r="AC72" s="1"/>
  <c r="N56" i="10" s="1"/>
  <c r="X66" i="8"/>
  <c r="Z66" s="1"/>
  <c r="AB66" s="1"/>
  <c r="AC66" s="1"/>
  <c r="N50" i="10" s="1"/>
  <c r="X48" i="8"/>
  <c r="Z48" s="1"/>
  <c r="AB48" s="1"/>
  <c r="AC48" s="1"/>
  <c r="X53"/>
  <c r="Z53" s="1"/>
  <c r="AB53" s="1"/>
  <c r="AC53" s="1"/>
  <c r="N37" i="10" s="1"/>
  <c r="X67" i="8"/>
  <c r="Z67" s="1"/>
  <c r="AB67" s="1"/>
  <c r="AC67" s="1"/>
  <c r="N51" i="10" s="1"/>
  <c r="X47" i="8"/>
  <c r="Z47" s="1"/>
  <c r="AB47" s="1"/>
  <c r="AC47" s="1"/>
  <c r="X59"/>
  <c r="Z59" s="1"/>
  <c r="AB59" s="1"/>
  <c r="X49"/>
  <c r="Z49" s="1"/>
  <c r="AB49" s="1"/>
  <c r="AC49" s="1"/>
  <c r="AI7" i="2"/>
  <c r="AK7" s="1"/>
  <c r="AM7" s="1"/>
  <c r="AI44"/>
  <c r="AK44" s="1"/>
  <c r="AM44" s="1"/>
  <c r="AI39"/>
  <c r="AK39" s="1"/>
  <c r="AM39" s="1"/>
  <c r="AI32"/>
  <c r="AK32" s="1"/>
  <c r="AM32" s="1"/>
  <c r="AI29"/>
  <c r="AK29" s="1"/>
  <c r="AM29" s="1"/>
  <c r="AI16"/>
  <c r="AK16" s="1"/>
  <c r="AM16" s="1"/>
  <c r="AI90"/>
  <c r="AK90" s="1"/>
  <c r="AM90" s="1"/>
  <c r="AI112"/>
  <c r="AK112" s="1"/>
  <c r="AM112" s="1"/>
  <c r="AI95"/>
  <c r="AK95" s="1"/>
  <c r="AM95" s="1"/>
  <c r="AI102"/>
  <c r="AK102" s="1"/>
  <c r="AM102" s="1"/>
  <c r="AI78"/>
  <c r="AK78" s="1"/>
  <c r="AI85"/>
  <c r="AK85" s="1"/>
  <c r="AM85" s="1"/>
  <c r="AI100"/>
  <c r="AK100" s="1"/>
  <c r="AI58"/>
  <c r="AK58" s="1"/>
  <c r="AI109"/>
  <c r="AK109" s="1"/>
  <c r="AM109" s="1"/>
  <c r="AI63"/>
  <c r="AK63" s="1"/>
  <c r="AM63" s="1"/>
  <c r="AI18"/>
  <c r="AK18" s="1"/>
  <c r="AM18" s="1"/>
  <c r="AI41"/>
  <c r="AK41" s="1"/>
  <c r="AM41" s="1"/>
  <c r="AI51"/>
  <c r="AK51" s="1"/>
  <c r="AM51" s="1"/>
  <c r="AI70"/>
  <c r="AK70" s="1"/>
  <c r="AI117"/>
  <c r="AK117" s="1"/>
  <c r="AM117" s="1"/>
  <c r="AI121"/>
  <c r="AK121" s="1"/>
  <c r="AM121" s="1"/>
  <c r="AI77"/>
  <c r="AK77" s="1"/>
  <c r="AM77" s="1"/>
  <c r="AI54"/>
  <c r="AK54" s="1"/>
  <c r="AM54" s="1"/>
  <c r="AI116"/>
  <c r="AK116" s="1"/>
  <c r="AM116" s="1"/>
  <c r="AI13"/>
  <c r="AK13" s="1"/>
  <c r="AM13" s="1"/>
  <c r="AI8"/>
  <c r="AK8" s="1"/>
  <c r="AM8" s="1"/>
  <c r="AI45"/>
  <c r="AK45" s="1"/>
  <c r="AM45" s="1"/>
  <c r="AI40"/>
  <c r="AK40" s="1"/>
  <c r="AM40" s="1"/>
  <c r="AI94"/>
  <c r="AK94" s="1"/>
  <c r="AI84"/>
  <c r="AK84" s="1"/>
  <c r="AI74"/>
  <c r="AK74" s="1"/>
  <c r="AI62"/>
  <c r="AK62" s="1"/>
  <c r="AI101"/>
  <c r="AK101" s="1"/>
  <c r="AM101" s="1"/>
  <c r="AK28"/>
  <c r="AM28" s="1"/>
  <c r="AI38"/>
  <c r="AK38" s="1"/>
  <c r="AM38" s="1"/>
  <c r="AI52"/>
  <c r="AK52" s="1"/>
  <c r="AM52" s="1"/>
  <c r="AI104"/>
  <c r="AK104" s="1"/>
  <c r="AM104" s="1"/>
  <c r="AI89"/>
  <c r="AK89" s="1"/>
  <c r="AM89" s="1"/>
  <c r="AI79"/>
  <c r="AK79" s="1"/>
  <c r="AM79" s="1"/>
  <c r="AI69"/>
  <c r="AK69" s="1"/>
  <c r="AM69" s="1"/>
  <c r="AI57"/>
  <c r="AK57" s="1"/>
  <c r="AI111"/>
  <c r="AK111" s="1"/>
  <c r="AM111" s="1"/>
  <c r="AI103"/>
  <c r="AK103" s="1"/>
  <c r="AM103" s="1"/>
  <c r="AI11"/>
  <c r="AK11" s="1"/>
  <c r="AM11" s="1"/>
  <c r="AI43"/>
  <c r="AK43" s="1"/>
  <c r="AM43" s="1"/>
  <c r="AI92"/>
  <c r="AK92" s="1"/>
  <c r="AI60"/>
  <c r="AK60" s="1"/>
  <c r="AI34"/>
  <c r="AK34" s="1"/>
  <c r="AM34" s="1"/>
  <c r="AI46"/>
  <c r="AK46" s="1"/>
  <c r="AM46" s="1"/>
  <c r="AI97"/>
  <c r="AK97" s="1"/>
  <c r="AM97" s="1"/>
  <c r="AI65"/>
  <c r="AK65" s="1"/>
  <c r="AM65" s="1"/>
  <c r="AI108"/>
  <c r="AK108" s="1"/>
  <c r="AM108" s="1"/>
  <c r="AI14"/>
  <c r="AK14" s="1"/>
  <c r="AM14" s="1"/>
  <c r="AI6"/>
  <c r="AK6" s="1"/>
  <c r="AM6" s="1"/>
  <c r="AI15"/>
  <c r="AK15" s="1"/>
  <c r="AM15" s="1"/>
  <c r="AI31"/>
  <c r="AK31" s="1"/>
  <c r="AM31" s="1"/>
  <c r="AI113"/>
  <c r="AK113" s="1"/>
  <c r="AM113" s="1"/>
  <c r="AI98"/>
  <c r="AK98" s="1"/>
  <c r="AM98" s="1"/>
  <c r="AI86"/>
  <c r="AK86" s="1"/>
  <c r="AI76"/>
  <c r="AK76" s="1"/>
  <c r="AI66"/>
  <c r="AK66" s="1"/>
  <c r="AI53"/>
  <c r="AK53" s="1"/>
  <c r="AI107"/>
  <c r="AK107" s="1"/>
  <c r="AM107" s="1"/>
  <c r="AI30"/>
  <c r="AK30" s="1"/>
  <c r="AM30" s="1"/>
  <c r="AI48"/>
  <c r="AK48" s="1"/>
  <c r="AI106"/>
  <c r="AK106" s="1"/>
  <c r="AM106" s="1"/>
  <c r="AI93"/>
  <c r="AK93" s="1"/>
  <c r="AM93" s="1"/>
  <c r="AI81"/>
  <c r="AK81" s="1"/>
  <c r="AM81" s="1"/>
  <c r="AI71"/>
  <c r="AK71" s="1"/>
  <c r="AM71" s="1"/>
  <c r="AI61"/>
  <c r="AK61" s="1"/>
  <c r="AM61" s="1"/>
  <c r="AI115"/>
  <c r="AK115" s="1"/>
  <c r="AM115" s="1"/>
  <c r="AI37"/>
  <c r="AK37" s="1"/>
  <c r="AM37" s="1"/>
  <c r="AI105"/>
  <c r="AK105" s="1"/>
  <c r="AM105" s="1"/>
  <c r="AI12"/>
  <c r="AI82"/>
  <c r="AK82" s="1"/>
  <c r="AI87"/>
  <c r="AK87" s="1"/>
  <c r="AM87" s="1"/>
  <c r="AI10"/>
  <c r="AK10" s="1"/>
  <c r="AM10" s="1"/>
  <c r="AI19"/>
  <c r="AK19" s="1"/>
  <c r="AM19" s="1"/>
  <c r="AI33"/>
  <c r="AK33" s="1"/>
  <c r="AM33" s="1"/>
  <c r="AI49"/>
  <c r="AK49" s="1"/>
  <c r="AM49" s="1"/>
  <c r="AI47"/>
  <c r="AK47" s="1"/>
  <c r="AM47" s="1"/>
  <c r="AI96"/>
  <c r="AK96" s="1"/>
  <c r="AI88"/>
  <c r="AK88" s="1"/>
  <c r="AI80"/>
  <c r="AK80" s="1"/>
  <c r="AI72"/>
  <c r="AK72" s="1"/>
  <c r="AI64"/>
  <c r="AK64" s="1"/>
  <c r="AI56"/>
  <c r="AK56" s="1"/>
  <c r="AM56" s="1"/>
  <c r="AI114"/>
  <c r="AK114" s="1"/>
  <c r="AM114" s="1"/>
  <c r="AI36"/>
  <c r="AK36" s="1"/>
  <c r="AM36" s="1"/>
  <c r="AI42"/>
  <c r="AK42" s="1"/>
  <c r="AM42" s="1"/>
  <c r="AI50"/>
  <c r="AK50" s="1"/>
  <c r="AI118"/>
  <c r="AK118" s="1"/>
  <c r="AM118" s="1"/>
  <c r="AI99"/>
  <c r="AK99" s="1"/>
  <c r="AM99" s="1"/>
  <c r="AI91"/>
  <c r="AK91" s="1"/>
  <c r="AM91" s="1"/>
  <c r="AI83"/>
  <c r="AK83" s="1"/>
  <c r="AM83" s="1"/>
  <c r="AI75"/>
  <c r="AK75" s="1"/>
  <c r="AM75" s="1"/>
  <c r="AI67"/>
  <c r="AK67" s="1"/>
  <c r="AM67" s="1"/>
  <c r="AI59"/>
  <c r="AK59" s="1"/>
  <c r="AM59" s="1"/>
  <c r="AI119"/>
  <c r="AK119" s="1"/>
  <c r="AM119" s="1"/>
  <c r="AI35"/>
  <c r="AK35" s="1"/>
  <c r="AM35" s="1"/>
  <c r="AI120"/>
  <c r="AK120" s="1"/>
  <c r="AM120" s="1"/>
  <c r="AI9"/>
  <c r="AK9" s="1"/>
  <c r="AM9" s="1"/>
  <c r="R107"/>
  <c r="R101"/>
  <c r="AK55"/>
  <c r="AM55" s="1"/>
  <c r="N33" i="10" l="1"/>
  <c r="P41" i="14" s="1"/>
  <c r="H17" i="15"/>
  <c r="G17" s="1"/>
  <c r="N31" i="10"/>
  <c r="P39" i="7" s="1"/>
  <c r="H15" i="15"/>
  <c r="G15" s="1"/>
  <c r="N32" i="10"/>
  <c r="P40" i="14" s="1"/>
  <c r="H16" i="15"/>
  <c r="G16" s="1"/>
  <c r="P66" i="7"/>
  <c r="P66" i="14"/>
  <c r="P43" i="7"/>
  <c r="P43" i="14"/>
  <c r="P61" i="7"/>
  <c r="P61" i="14"/>
  <c r="P44" i="7"/>
  <c r="P44" i="14"/>
  <c r="P67" i="7"/>
  <c r="P67" i="14"/>
  <c r="P68" i="7"/>
  <c r="P68" i="14"/>
  <c r="P76" i="7"/>
  <c r="P76" i="14"/>
  <c r="P45" i="7"/>
  <c r="P45" i="14"/>
  <c r="P60" i="7"/>
  <c r="P60" i="14"/>
  <c r="P69" i="7"/>
  <c r="P69" i="14"/>
  <c r="P71" i="7"/>
  <c r="P71" i="14"/>
  <c r="P42" i="7"/>
  <c r="P42" i="14"/>
  <c r="P59" i="7"/>
  <c r="P59" i="14"/>
  <c r="P70" i="7"/>
  <c r="P70" i="14"/>
  <c r="Z46" i="8"/>
  <c r="AK12" i="2"/>
  <c r="AM12" s="1"/>
  <c r="T101"/>
  <c r="T107"/>
  <c r="T22" i="6"/>
  <c r="AM66" i="2"/>
  <c r="AM96"/>
  <c r="AM62"/>
  <c r="AM84"/>
  <c r="AM74"/>
  <c r="AM72"/>
  <c r="AM70"/>
  <c r="AM73"/>
  <c r="AM64"/>
  <c r="AM100"/>
  <c r="AM57"/>
  <c r="AM58"/>
  <c r="AM48"/>
  <c r="AM88"/>
  <c r="AM53"/>
  <c r="AM86"/>
  <c r="AM76"/>
  <c r="AM94"/>
  <c r="AM68"/>
  <c r="AM60"/>
  <c r="AM92"/>
  <c r="AM82"/>
  <c r="AM80"/>
  <c r="AM50"/>
  <c r="AM78"/>
  <c r="E45" i="1"/>
  <c r="N74" i="2" s="1"/>
  <c r="G6" i="1"/>
  <c r="CO2" i="2" s="1"/>
  <c r="G8" i="1"/>
  <c r="O6" s="1"/>
  <c r="I4" i="8" s="1"/>
  <c r="G9" i="1"/>
  <c r="O7" s="1"/>
  <c r="I5" i="8" s="1"/>
  <c r="AP74" s="1"/>
  <c r="AR74" s="1"/>
  <c r="AS74" s="1"/>
  <c r="G10" i="1"/>
  <c r="G11"/>
  <c r="G19"/>
  <c r="O11" s="1"/>
  <c r="I9" i="8" s="1"/>
  <c r="G21" i="1"/>
  <c r="O13" s="1"/>
  <c r="F161" i="2"/>
  <c r="H161" s="1"/>
  <c r="G48"/>
  <c r="G49"/>
  <c r="G50"/>
  <c r="G107"/>
  <c r="DE107" s="1"/>
  <c r="DD107" s="1"/>
  <c r="G108"/>
  <c r="DE108" s="1"/>
  <c r="DD108" s="1"/>
  <c r="G109"/>
  <c r="DE109" s="1"/>
  <c r="DD109" s="1"/>
  <c r="G110"/>
  <c r="DE110" s="1"/>
  <c r="DD110" s="1"/>
  <c r="G111"/>
  <c r="DE111" s="1"/>
  <c r="DD111" s="1"/>
  <c r="G112"/>
  <c r="DE112" s="1"/>
  <c r="DD112" s="1"/>
  <c r="G6"/>
  <c r="DE6" s="1"/>
  <c r="DD6" s="1"/>
  <c r="G7"/>
  <c r="DE7" s="1"/>
  <c r="DD7" s="1"/>
  <c r="G8"/>
  <c r="DE8" s="1"/>
  <c r="DD8" s="1"/>
  <c r="G9"/>
  <c r="DE9" s="1"/>
  <c r="DD9" s="1"/>
  <c r="G10"/>
  <c r="DE10" s="1"/>
  <c r="DD10" s="1"/>
  <c r="G11"/>
  <c r="DE11" s="1"/>
  <c r="DD11" s="1"/>
  <c r="G12"/>
  <c r="DE12" s="1"/>
  <c r="DD12" s="1"/>
  <c r="G13"/>
  <c r="DE13" s="1"/>
  <c r="DD13" s="1"/>
  <c r="G14"/>
  <c r="DE14" s="1"/>
  <c r="DD14" s="1"/>
  <c r="G15"/>
  <c r="DE15" s="1"/>
  <c r="DD15" s="1"/>
  <c r="G16"/>
  <c r="DE16" s="1"/>
  <c r="DD16" s="1"/>
  <c r="G17"/>
  <c r="DE17" s="1"/>
  <c r="DD17" s="1"/>
  <c r="G18"/>
  <c r="DE18" s="1"/>
  <c r="DD18" s="1"/>
  <c r="G19"/>
  <c r="DE19" s="1"/>
  <c r="DD19" s="1"/>
  <c r="G20"/>
  <c r="G21"/>
  <c r="G22"/>
  <c r="G23"/>
  <c r="G24"/>
  <c r="G25"/>
  <c r="G26"/>
  <c r="G27"/>
  <c r="G28"/>
  <c r="DE28" s="1"/>
  <c r="DD28" s="1"/>
  <c r="G29"/>
  <c r="DE29" s="1"/>
  <c r="DD29" s="1"/>
  <c r="G30"/>
  <c r="DE30" s="1"/>
  <c r="DD30" s="1"/>
  <c r="G31"/>
  <c r="DE31" s="1"/>
  <c r="DD31" s="1"/>
  <c r="G32"/>
  <c r="DE32" s="1"/>
  <c r="DD32" s="1"/>
  <c r="G33"/>
  <c r="DE33" s="1"/>
  <c r="DD33" s="1"/>
  <c r="G34"/>
  <c r="DE34" s="1"/>
  <c r="DD34" s="1"/>
  <c r="G35"/>
  <c r="DE35" s="1"/>
  <c r="DD35" s="1"/>
  <c r="G36"/>
  <c r="DE36" s="1"/>
  <c r="DD36" s="1"/>
  <c r="G37"/>
  <c r="DE37" s="1"/>
  <c r="DD37" s="1"/>
  <c r="G38"/>
  <c r="DE38" s="1"/>
  <c r="DD38" s="1"/>
  <c r="G39"/>
  <c r="DE39" s="1"/>
  <c r="DD39" s="1"/>
  <c r="G40"/>
  <c r="DE40" s="1"/>
  <c r="DD40" s="1"/>
  <c r="G41"/>
  <c r="DE41" s="1"/>
  <c r="DD41" s="1"/>
  <c r="G42"/>
  <c r="DE42" s="1"/>
  <c r="DD42" s="1"/>
  <c r="G43"/>
  <c r="DE43" s="1"/>
  <c r="DD43" s="1"/>
  <c r="G44"/>
  <c r="DE44" s="1"/>
  <c r="DD44" s="1"/>
  <c r="G45"/>
  <c r="DE45" s="1"/>
  <c r="DD45" s="1"/>
  <c r="G46"/>
  <c r="DE46" s="1"/>
  <c r="DD46" s="1"/>
  <c r="G47"/>
  <c r="G51"/>
  <c r="DE51" s="1"/>
  <c r="DD51" s="1"/>
  <c r="G52"/>
  <c r="DE52" s="1"/>
  <c r="DD52" s="1"/>
  <c r="G53"/>
  <c r="DE53" s="1"/>
  <c r="DD53" s="1"/>
  <c r="G54"/>
  <c r="DE54" s="1"/>
  <c r="DD54" s="1"/>
  <c r="G55"/>
  <c r="DE55" s="1"/>
  <c r="DD55" s="1"/>
  <c r="G56"/>
  <c r="DE56" s="1"/>
  <c r="DD56" s="1"/>
  <c r="G57"/>
  <c r="DE57" s="1"/>
  <c r="DD57" s="1"/>
  <c r="G58"/>
  <c r="DE58" s="1"/>
  <c r="DD58" s="1"/>
  <c r="G59"/>
  <c r="DE59" s="1"/>
  <c r="DD59" s="1"/>
  <c r="G60"/>
  <c r="DE60" s="1"/>
  <c r="DD60" s="1"/>
  <c r="G61"/>
  <c r="DE61" s="1"/>
  <c r="DD61" s="1"/>
  <c r="G62"/>
  <c r="DE62" s="1"/>
  <c r="DD62" s="1"/>
  <c r="G63"/>
  <c r="DE63" s="1"/>
  <c r="DD63" s="1"/>
  <c r="G64"/>
  <c r="DE64" s="1"/>
  <c r="DD64" s="1"/>
  <c r="G65"/>
  <c r="DE65" s="1"/>
  <c r="DD65" s="1"/>
  <c r="G66"/>
  <c r="DE66" s="1"/>
  <c r="DD66" s="1"/>
  <c r="G67"/>
  <c r="DE67" s="1"/>
  <c r="DD67" s="1"/>
  <c r="G68"/>
  <c r="DE68" s="1"/>
  <c r="DD68" s="1"/>
  <c r="G69"/>
  <c r="DE69" s="1"/>
  <c r="DD69" s="1"/>
  <c r="G70"/>
  <c r="DE70" s="1"/>
  <c r="DD70" s="1"/>
  <c r="G71"/>
  <c r="DE71" s="1"/>
  <c r="DD71" s="1"/>
  <c r="G72"/>
  <c r="G73"/>
  <c r="G75"/>
  <c r="F57" i="8" s="1"/>
  <c r="AC57" s="1"/>
  <c r="N40" i="10" s="1"/>
  <c r="G76" i="2"/>
  <c r="F58" i="8" s="1"/>
  <c r="AC58" s="1"/>
  <c r="N41" i="10" s="1"/>
  <c r="G77" i="2"/>
  <c r="F59" i="8" s="1"/>
  <c r="AC59" s="1"/>
  <c r="N42" i="10" s="1"/>
  <c r="G78" i="2"/>
  <c r="F60" i="8" s="1"/>
  <c r="AC60" s="1"/>
  <c r="N43" i="10" s="1"/>
  <c r="G79" i="2"/>
  <c r="G80"/>
  <c r="G81"/>
  <c r="G82"/>
  <c r="G83"/>
  <c r="G84"/>
  <c r="G85"/>
  <c r="G86"/>
  <c r="G87"/>
  <c r="G88"/>
  <c r="G89"/>
  <c r="G90"/>
  <c r="DE90" s="1"/>
  <c r="DD90" s="1"/>
  <c r="G91"/>
  <c r="DE91" s="1"/>
  <c r="DD91" s="1"/>
  <c r="G92"/>
  <c r="DE92" s="1"/>
  <c r="DD92" s="1"/>
  <c r="G93"/>
  <c r="DE93" s="1"/>
  <c r="DD93" s="1"/>
  <c r="G94"/>
  <c r="DE94" s="1"/>
  <c r="DD94" s="1"/>
  <c r="G95"/>
  <c r="DE95" s="1"/>
  <c r="DD95" s="1"/>
  <c r="G96"/>
  <c r="DE96" s="1"/>
  <c r="DD96" s="1"/>
  <c r="G97"/>
  <c r="DE97" s="1"/>
  <c r="DD97" s="1"/>
  <c r="G98"/>
  <c r="DE98" s="1"/>
  <c r="DD98" s="1"/>
  <c r="G99"/>
  <c r="DE99" s="1"/>
  <c r="DD99" s="1"/>
  <c r="G100"/>
  <c r="DE100" s="1"/>
  <c r="DD100" s="1"/>
  <c r="G101"/>
  <c r="DE101" s="1"/>
  <c r="DD101" s="1"/>
  <c r="G102"/>
  <c r="DE102" s="1"/>
  <c r="DD102" s="1"/>
  <c r="G103"/>
  <c r="DE103" s="1"/>
  <c r="DD103" s="1"/>
  <c r="G104"/>
  <c r="DE104" s="1"/>
  <c r="DD104" s="1"/>
  <c r="G105"/>
  <c r="DE105" s="1"/>
  <c r="DD105" s="1"/>
  <c r="G106"/>
  <c r="DE106" s="1"/>
  <c r="DD106" s="1"/>
  <c r="G113"/>
  <c r="G114"/>
  <c r="G115"/>
  <c r="G116"/>
  <c r="G117"/>
  <c r="G118"/>
  <c r="G119"/>
  <c r="DE119" s="1"/>
  <c r="DD119" s="1"/>
  <c r="G120"/>
  <c r="DE120" s="1"/>
  <c r="DD120" s="1"/>
  <c r="G121"/>
  <c r="DE121" s="1"/>
  <c r="DD121" s="1"/>
  <c r="G5"/>
  <c r="H3" i="15" s="1"/>
  <c r="G3" s="1"/>
  <c r="AB46" i="8" l="1"/>
  <c r="AC46" s="1"/>
  <c r="AA46"/>
  <c r="P39" i="14"/>
  <c r="M56" i="8"/>
  <c r="DF74" i="2"/>
  <c r="DG74"/>
  <c r="P41" i="7"/>
  <c r="P40"/>
  <c r="P78" i="14"/>
  <c r="P78" i="7"/>
  <c r="N41" i="5" s="1"/>
  <c r="P79" i="14"/>
  <c r="P79" i="7"/>
  <c r="N42" i="5" s="1"/>
  <c r="P80" i="14"/>
  <c r="P80" i="7"/>
  <c r="N43" i="5" s="1"/>
  <c r="P77" i="14"/>
  <c r="P77" i="7"/>
  <c r="N40" i="5" s="1"/>
  <c r="AT74" i="8"/>
  <c r="N128" i="2"/>
  <c r="N129"/>
  <c r="O8" i="1"/>
  <c r="I6" i="8" s="1"/>
  <c r="N19" s="1"/>
  <c r="AJ133" i="2"/>
  <c r="CN125"/>
  <c r="CP125" s="1"/>
  <c r="CR125" s="1"/>
  <c r="CT125" s="1"/>
  <c r="CS125" s="1"/>
  <c r="CN124"/>
  <c r="CP124" s="1"/>
  <c r="CR124" s="1"/>
  <c r="CT124" s="1"/>
  <c r="N138"/>
  <c r="N139"/>
  <c r="N124"/>
  <c r="AO6"/>
  <c r="AO51"/>
  <c r="AO52"/>
  <c r="DE5"/>
  <c r="DD5" s="1"/>
  <c r="BP5"/>
  <c r="BO5" s="1"/>
  <c r="AX5"/>
  <c r="BY5"/>
  <c r="BX5" s="1"/>
  <c r="AO69"/>
  <c r="H57" i="15" s="1"/>
  <c r="G57" s="1"/>
  <c r="N125" i="2"/>
  <c r="N5"/>
  <c r="DE113"/>
  <c r="DD113" s="1"/>
  <c r="V113"/>
  <c r="U113" s="1"/>
  <c r="DE87"/>
  <c r="DD87" s="1"/>
  <c r="V87"/>
  <c r="DE79"/>
  <c r="DD79" s="1"/>
  <c r="V79"/>
  <c r="DE75"/>
  <c r="DD75" s="1"/>
  <c r="V75"/>
  <c r="L40" i="5" s="1"/>
  <c r="DE114" i="2"/>
  <c r="DD114" s="1"/>
  <c r="V114"/>
  <c r="U114" s="1"/>
  <c r="DE88"/>
  <c r="DD88" s="1"/>
  <c r="V88"/>
  <c r="DE80"/>
  <c r="DD80" s="1"/>
  <c r="V80"/>
  <c r="DE76"/>
  <c r="DD76" s="1"/>
  <c r="V76"/>
  <c r="L41" i="5" s="1"/>
  <c r="DE115" i="2"/>
  <c r="DD115" s="1"/>
  <c r="V115"/>
  <c r="U115" s="1"/>
  <c r="DE89"/>
  <c r="DD89" s="1"/>
  <c r="V89"/>
  <c r="U89" s="1"/>
  <c r="DE85"/>
  <c r="DD85" s="1"/>
  <c r="V85"/>
  <c r="DE81"/>
  <c r="DD81" s="1"/>
  <c r="V81"/>
  <c r="DE77"/>
  <c r="DD77" s="1"/>
  <c r="V77"/>
  <c r="L42" i="5" s="1"/>
  <c r="DE72" i="2"/>
  <c r="DD72" s="1"/>
  <c r="V72"/>
  <c r="U72" s="1"/>
  <c r="DE48"/>
  <c r="DD48" s="1"/>
  <c r="V48"/>
  <c r="U48" s="1"/>
  <c r="AO115"/>
  <c r="DE117"/>
  <c r="DD117" s="1"/>
  <c r="V117"/>
  <c r="U117" s="1"/>
  <c r="DE83"/>
  <c r="DD83" s="1"/>
  <c r="V83"/>
  <c r="DE47"/>
  <c r="DD47" s="1"/>
  <c r="V47"/>
  <c r="U47" s="1"/>
  <c r="DE50"/>
  <c r="DD50" s="1"/>
  <c r="V50"/>
  <c r="U50" s="1"/>
  <c r="DE118"/>
  <c r="DD118" s="1"/>
  <c r="V118"/>
  <c r="U118" s="1"/>
  <c r="DE84"/>
  <c r="DD84" s="1"/>
  <c r="V84"/>
  <c r="DE116"/>
  <c r="DD116" s="1"/>
  <c r="V116"/>
  <c r="U116" s="1"/>
  <c r="DE86"/>
  <c r="DD86" s="1"/>
  <c r="V86"/>
  <c r="DE82"/>
  <c r="DD82" s="1"/>
  <c r="V82"/>
  <c r="DE78"/>
  <c r="DD78" s="1"/>
  <c r="V78"/>
  <c r="L43" i="5" s="1"/>
  <c r="DE73" i="2"/>
  <c r="DD73" s="1"/>
  <c r="V73"/>
  <c r="U73" s="1"/>
  <c r="DE49"/>
  <c r="DD49" s="1"/>
  <c r="V49"/>
  <c r="U49" s="1"/>
  <c r="N20"/>
  <c r="DG20" s="1"/>
  <c r="AP52" i="8"/>
  <c r="AR52" s="1"/>
  <c r="AS52" s="1"/>
  <c r="AP35"/>
  <c r="AR35" s="1"/>
  <c r="AS35" s="1"/>
  <c r="AP39"/>
  <c r="AR39" s="1"/>
  <c r="AS39" s="1"/>
  <c r="AP43"/>
  <c r="AR43" s="1"/>
  <c r="AS43" s="1"/>
  <c r="AP56"/>
  <c r="AR56" s="1"/>
  <c r="AS56" s="1"/>
  <c r="AT56" s="1"/>
  <c r="AP62"/>
  <c r="AR62" s="1"/>
  <c r="AS62" s="1"/>
  <c r="AP33"/>
  <c r="AR33" s="1"/>
  <c r="AS33" s="1"/>
  <c r="AU33" s="1"/>
  <c r="AV33" s="1"/>
  <c r="AP37"/>
  <c r="AR37" s="1"/>
  <c r="AS37" s="1"/>
  <c r="N43"/>
  <c r="AP46"/>
  <c r="AR46" s="1"/>
  <c r="AS46" s="1"/>
  <c r="AT46" s="1"/>
  <c r="AP50"/>
  <c r="AR50" s="1"/>
  <c r="AS50" s="1"/>
  <c r="AP42"/>
  <c r="AR42" s="1"/>
  <c r="AS42" s="1"/>
  <c r="AP47"/>
  <c r="AR47" s="1"/>
  <c r="AS47" s="1"/>
  <c r="AP57"/>
  <c r="AR57" s="1"/>
  <c r="AS57" s="1"/>
  <c r="N36"/>
  <c r="N40"/>
  <c r="AP49"/>
  <c r="AR49" s="1"/>
  <c r="AS49" s="1"/>
  <c r="AP53"/>
  <c r="AR53" s="1"/>
  <c r="AS53" s="1"/>
  <c r="AP59"/>
  <c r="AR59" s="1"/>
  <c r="AS59" s="1"/>
  <c r="AP60"/>
  <c r="AR60" s="1"/>
  <c r="AS60" s="1"/>
  <c r="AP36"/>
  <c r="AR36" s="1"/>
  <c r="AS36" s="1"/>
  <c r="AP40"/>
  <c r="AR40" s="1"/>
  <c r="AS40" s="1"/>
  <c r="AP41"/>
  <c r="AR41" s="1"/>
  <c r="AS41" s="1"/>
  <c r="AP34"/>
  <c r="AR34" s="1"/>
  <c r="AS34" s="1"/>
  <c r="AP38"/>
  <c r="AR38" s="1"/>
  <c r="AS38" s="1"/>
  <c r="AP51"/>
  <c r="AR51" s="1"/>
  <c r="AS51" s="1"/>
  <c r="AP63"/>
  <c r="AR63" s="1"/>
  <c r="AS63" s="1"/>
  <c r="N38"/>
  <c r="N33"/>
  <c r="N37"/>
  <c r="N41"/>
  <c r="AP58"/>
  <c r="AR58" s="1"/>
  <c r="AS58" s="1"/>
  <c r="AP64"/>
  <c r="AR64" s="1"/>
  <c r="AS64" s="1"/>
  <c r="N35"/>
  <c r="N39"/>
  <c r="AP48"/>
  <c r="AR48" s="1"/>
  <c r="AS48" s="1"/>
  <c r="N34"/>
  <c r="N42"/>
  <c r="I11"/>
  <c r="AK74" s="1"/>
  <c r="AM74" s="1"/>
  <c r="AN74" s="1"/>
  <c r="AO74" s="1"/>
  <c r="O44" i="10" s="1"/>
  <c r="O5" i="1"/>
  <c r="I3" i="8" s="1"/>
  <c r="AD74" s="1"/>
  <c r="AF74" s="1"/>
  <c r="AG74" s="1"/>
  <c r="AH74" s="1"/>
  <c r="V70" i="2"/>
  <c r="V66"/>
  <c r="U66" s="1"/>
  <c r="V62"/>
  <c r="U62" s="1"/>
  <c r="V58"/>
  <c r="V54"/>
  <c r="U54" s="1"/>
  <c r="V67"/>
  <c r="U67" s="1"/>
  <c r="V63"/>
  <c r="U63" s="1"/>
  <c r="V59"/>
  <c r="V55"/>
  <c r="V68"/>
  <c r="U68" s="1"/>
  <c r="V64"/>
  <c r="U64" s="1"/>
  <c r="V60"/>
  <c r="U60" s="1"/>
  <c r="V56"/>
  <c r="V69"/>
  <c r="V65"/>
  <c r="V61"/>
  <c r="U61" s="1"/>
  <c r="V57"/>
  <c r="V53"/>
  <c r="V103"/>
  <c r="V99"/>
  <c r="U99" s="1"/>
  <c r="V95"/>
  <c r="V91"/>
  <c r="U91" s="1"/>
  <c r="V110"/>
  <c r="U110" s="1"/>
  <c r="V104"/>
  <c r="U104" s="1"/>
  <c r="V100"/>
  <c r="U100" s="1"/>
  <c r="V96"/>
  <c r="U96" s="1"/>
  <c r="V92"/>
  <c r="U92" s="1"/>
  <c r="V71"/>
  <c r="U71" s="1"/>
  <c r="V51"/>
  <c r="V111"/>
  <c r="U111" s="1"/>
  <c r="V107"/>
  <c r="V22" i="6" s="1"/>
  <c r="V105" i="2"/>
  <c r="V101"/>
  <c r="V97"/>
  <c r="U97" s="1"/>
  <c r="V93"/>
  <c r="U93" s="1"/>
  <c r="V52"/>
  <c r="U52" s="1"/>
  <c r="V41"/>
  <c r="V112"/>
  <c r="U112" s="1"/>
  <c r="V108"/>
  <c r="U108" s="1"/>
  <c r="V106"/>
  <c r="U106" s="1"/>
  <c r="V102"/>
  <c r="U102" s="1"/>
  <c r="V98"/>
  <c r="V94"/>
  <c r="U94" s="1"/>
  <c r="V90"/>
  <c r="U90" s="1"/>
  <c r="V42"/>
  <c r="U42" s="1"/>
  <c r="V109"/>
  <c r="U109" s="1"/>
  <c r="V19"/>
  <c r="U19" s="1"/>
  <c r="V11"/>
  <c r="U11" s="1"/>
  <c r="V7"/>
  <c r="U7" s="1"/>
  <c r="V16"/>
  <c r="U16" s="1"/>
  <c r="V8"/>
  <c r="U8" s="1"/>
  <c r="V18"/>
  <c r="U18" s="1"/>
  <c r="V14"/>
  <c r="U14" s="1"/>
  <c r="V10"/>
  <c r="U10" s="1"/>
  <c r="V6"/>
  <c r="U6" s="1"/>
  <c r="V15"/>
  <c r="U15" s="1"/>
  <c r="V5"/>
  <c r="U5" s="1"/>
  <c r="BG5"/>
  <c r="BF5" s="1"/>
  <c r="V12"/>
  <c r="V17" i="6" s="1"/>
  <c r="V17" i="2"/>
  <c r="U17" s="1"/>
  <c r="V13"/>
  <c r="U13" s="1"/>
  <c r="V9"/>
  <c r="U9" s="1"/>
  <c r="AO50"/>
  <c r="AN50" s="1"/>
  <c r="BY68"/>
  <c r="BG68"/>
  <c r="BP68"/>
  <c r="BY64"/>
  <c r="BG64"/>
  <c r="BP64"/>
  <c r="BP56"/>
  <c r="BG56"/>
  <c r="BY56"/>
  <c r="BP52"/>
  <c r="BO52" s="1"/>
  <c r="BG52"/>
  <c r="BF52" s="1"/>
  <c r="BY52"/>
  <c r="BX52" s="1"/>
  <c r="BG41"/>
  <c r="BP41"/>
  <c r="BY41"/>
  <c r="P18" i="3" s="1"/>
  <c r="BG37" i="2"/>
  <c r="BY37"/>
  <c r="BP37"/>
  <c r="BG33"/>
  <c r="BP33"/>
  <c r="BY33"/>
  <c r="AX13"/>
  <c r="AW13" s="1"/>
  <c r="BY13"/>
  <c r="BX13" s="1"/>
  <c r="BG13"/>
  <c r="BF13" s="1"/>
  <c r="BP13"/>
  <c r="BO13" s="1"/>
  <c r="BP69"/>
  <c r="BG69"/>
  <c r="BY69"/>
  <c r="BG65"/>
  <c r="BP65"/>
  <c r="BY65"/>
  <c r="BP61"/>
  <c r="BY61"/>
  <c r="BG61"/>
  <c r="BY57"/>
  <c r="BG57"/>
  <c r="BP57"/>
  <c r="BP53"/>
  <c r="BY53"/>
  <c r="BG53"/>
  <c r="BY46"/>
  <c r="BX46" s="1"/>
  <c r="BP46"/>
  <c r="BO46" s="1"/>
  <c r="BG46"/>
  <c r="BF46" s="1"/>
  <c r="BY42"/>
  <c r="BX42" s="1"/>
  <c r="BG42"/>
  <c r="BF42" s="1"/>
  <c r="BP42"/>
  <c r="BO42" s="1"/>
  <c r="BG38"/>
  <c r="BF38" s="1"/>
  <c r="BY38"/>
  <c r="BX38" s="1"/>
  <c r="BP38"/>
  <c r="BO38" s="1"/>
  <c r="BY34"/>
  <c r="BG34"/>
  <c r="BP34"/>
  <c r="BP30"/>
  <c r="BG30"/>
  <c r="BY30"/>
  <c r="AX18"/>
  <c r="BG18"/>
  <c r="BF18" s="1"/>
  <c r="BP18"/>
  <c r="BO18" s="1"/>
  <c r="BY18"/>
  <c r="BX18" s="1"/>
  <c r="AX14"/>
  <c r="BG14"/>
  <c r="BF14" s="1"/>
  <c r="BP14"/>
  <c r="BO14" s="1"/>
  <c r="BY14"/>
  <c r="BX14" s="1"/>
  <c r="BP10"/>
  <c r="BO10" s="1"/>
  <c r="BG10"/>
  <c r="BF10" s="1"/>
  <c r="BY10"/>
  <c r="BX10" s="1"/>
  <c r="AX6"/>
  <c r="BY6"/>
  <c r="BX6" s="1"/>
  <c r="BP6"/>
  <c r="BO6" s="1"/>
  <c r="BG6"/>
  <c r="BF6" s="1"/>
  <c r="BG49"/>
  <c r="BP49"/>
  <c r="BY49"/>
  <c r="AX70"/>
  <c r="L58" i="15" s="1"/>
  <c r="BP70" i="2"/>
  <c r="BG70"/>
  <c r="BY70"/>
  <c r="BG66"/>
  <c r="BP66"/>
  <c r="BY66"/>
  <c r="AX62"/>
  <c r="L50" i="15" s="1"/>
  <c r="BP62" i="2"/>
  <c r="BY62"/>
  <c r="BG62"/>
  <c r="AX58"/>
  <c r="L46" i="15" s="1"/>
  <c r="BG58" i="2"/>
  <c r="BP58"/>
  <c r="BY58"/>
  <c r="BP54"/>
  <c r="BO54" s="1"/>
  <c r="BG54"/>
  <c r="BF54" s="1"/>
  <c r="BY54"/>
  <c r="BX54" s="1"/>
  <c r="BP47"/>
  <c r="BG47"/>
  <c r="BY47"/>
  <c r="BP43"/>
  <c r="BO43" s="1"/>
  <c r="BY43"/>
  <c r="BX43" s="1"/>
  <c r="BG43"/>
  <c r="BF43" s="1"/>
  <c r="BP39"/>
  <c r="BO39" s="1"/>
  <c r="BG39"/>
  <c r="BF39" s="1"/>
  <c r="BY39"/>
  <c r="BX39" s="1"/>
  <c r="BG35"/>
  <c r="BY35"/>
  <c r="BP35"/>
  <c r="BP31"/>
  <c r="BG31"/>
  <c r="BY31"/>
  <c r="AX19"/>
  <c r="AW19" s="1"/>
  <c r="BY19"/>
  <c r="BX19" s="1"/>
  <c r="BP19"/>
  <c r="BO19" s="1"/>
  <c r="BG19"/>
  <c r="BF19" s="1"/>
  <c r="AX15"/>
  <c r="AW15" s="1"/>
  <c r="BY15"/>
  <c r="BX15" s="1"/>
  <c r="BP15"/>
  <c r="BO15" s="1"/>
  <c r="BG15"/>
  <c r="BF15" s="1"/>
  <c r="BY11"/>
  <c r="BX11" s="1"/>
  <c r="BP11"/>
  <c r="BO11" s="1"/>
  <c r="BG11"/>
  <c r="BF11" s="1"/>
  <c r="AX7"/>
  <c r="BP7"/>
  <c r="BO7" s="1"/>
  <c r="BG7"/>
  <c r="BF7" s="1"/>
  <c r="BY7"/>
  <c r="BX7" s="1"/>
  <c r="AX50"/>
  <c r="AW50" s="1"/>
  <c r="BG50"/>
  <c r="BF50" s="1"/>
  <c r="BP50"/>
  <c r="BO50" s="1"/>
  <c r="BY50"/>
  <c r="BX50" s="1"/>
  <c r="BP71"/>
  <c r="BY71"/>
  <c r="BG71"/>
  <c r="BY67"/>
  <c r="BP67"/>
  <c r="BG67"/>
  <c r="BP63"/>
  <c r="BG63"/>
  <c r="BY63"/>
  <c r="BY59"/>
  <c r="BG59"/>
  <c r="BP59"/>
  <c r="BP55"/>
  <c r="BG55"/>
  <c r="BY55"/>
  <c r="BP51"/>
  <c r="BY51"/>
  <c r="BG51"/>
  <c r="BP44"/>
  <c r="BO44" s="1"/>
  <c r="BG44"/>
  <c r="BF44" s="1"/>
  <c r="BY44"/>
  <c r="BX44" s="1"/>
  <c r="BG40"/>
  <c r="BF40" s="1"/>
  <c r="BP40"/>
  <c r="BO40" s="1"/>
  <c r="BY40"/>
  <c r="BX40" s="1"/>
  <c r="BP36"/>
  <c r="BY36"/>
  <c r="BG36"/>
  <c r="BG32"/>
  <c r="BP32"/>
  <c r="BY32"/>
  <c r="BP28"/>
  <c r="BG28"/>
  <c r="BY28"/>
  <c r="BY16"/>
  <c r="BX16" s="1"/>
  <c r="BP16"/>
  <c r="BO16" s="1"/>
  <c r="BG16"/>
  <c r="BF16" s="1"/>
  <c r="AX12"/>
  <c r="L10" i="15" s="1"/>
  <c r="BG12" i="2"/>
  <c r="BY12"/>
  <c r="BP12"/>
  <c r="AX8"/>
  <c r="BG8"/>
  <c r="BF8" s="1"/>
  <c r="BY8"/>
  <c r="BX8" s="1"/>
  <c r="BP8"/>
  <c r="BO8" s="1"/>
  <c r="AX60"/>
  <c r="L48" i="15" s="1"/>
  <c r="BP60" i="2"/>
  <c r="BY60"/>
  <c r="BG60"/>
  <c r="BY45"/>
  <c r="BX45" s="1"/>
  <c r="BG45"/>
  <c r="BF45" s="1"/>
  <c r="BP45"/>
  <c r="BO45" s="1"/>
  <c r="BG29"/>
  <c r="BP29"/>
  <c r="BY29"/>
  <c r="AX17"/>
  <c r="AW17" s="1"/>
  <c r="BP17"/>
  <c r="BO17" s="1"/>
  <c r="BG17"/>
  <c r="BF17" s="1"/>
  <c r="BY17"/>
  <c r="BX17" s="1"/>
  <c r="AX9"/>
  <c r="BP9"/>
  <c r="BO9" s="1"/>
  <c r="BG9"/>
  <c r="BF9" s="1"/>
  <c r="BY9"/>
  <c r="BX9" s="1"/>
  <c r="BY48"/>
  <c r="BX48" s="1"/>
  <c r="BG48"/>
  <c r="BF48" s="1"/>
  <c r="BP48"/>
  <c r="BO48" s="1"/>
  <c r="AO58"/>
  <c r="H46" i="15" s="1"/>
  <c r="G46" s="1"/>
  <c r="BY120" i="2"/>
  <c r="BX120" s="1"/>
  <c r="BP120"/>
  <c r="BO120" s="1"/>
  <c r="BG120"/>
  <c r="BF120" s="1"/>
  <c r="BP102"/>
  <c r="BO102" s="1"/>
  <c r="BG102"/>
  <c r="BF102" s="1"/>
  <c r="BY102"/>
  <c r="BX102" s="1"/>
  <c r="AX86"/>
  <c r="L74" i="15" s="1"/>
  <c r="BG86" i="2"/>
  <c r="BP86"/>
  <c r="BY86"/>
  <c r="BY78"/>
  <c r="BG78"/>
  <c r="BP78"/>
  <c r="BY117"/>
  <c r="BG117"/>
  <c r="BP117"/>
  <c r="BP113"/>
  <c r="BO113" s="1"/>
  <c r="BG113"/>
  <c r="BF113" s="1"/>
  <c r="BY113"/>
  <c r="BX113" s="1"/>
  <c r="BP95"/>
  <c r="BY95"/>
  <c r="BG95"/>
  <c r="BP87"/>
  <c r="BY87"/>
  <c r="BG87"/>
  <c r="BP110"/>
  <c r="BO110" s="1"/>
  <c r="BG110"/>
  <c r="BF110" s="1"/>
  <c r="BY110"/>
  <c r="BX110" s="1"/>
  <c r="BY106"/>
  <c r="BX106" s="1"/>
  <c r="BG106"/>
  <c r="BF106" s="1"/>
  <c r="BP106"/>
  <c r="BO106" s="1"/>
  <c r="AX94"/>
  <c r="L82" i="15" s="1"/>
  <c r="BY94" i="2"/>
  <c r="BP94"/>
  <c r="BG94"/>
  <c r="AX73"/>
  <c r="L61" i="15" s="1"/>
  <c r="BP73" i="2"/>
  <c r="BY73"/>
  <c r="BG73"/>
  <c r="BY103"/>
  <c r="BP103"/>
  <c r="BG103"/>
  <c r="BP79"/>
  <c r="BY79"/>
  <c r="BG79"/>
  <c r="BP118"/>
  <c r="BO118" s="1"/>
  <c r="BY118"/>
  <c r="BX118" s="1"/>
  <c r="BG118"/>
  <c r="BF118" s="1"/>
  <c r="BP114"/>
  <c r="BO114" s="1"/>
  <c r="BG114"/>
  <c r="BF114" s="1"/>
  <c r="BY114"/>
  <c r="BX114" s="1"/>
  <c r="BP104"/>
  <c r="BO104" s="1"/>
  <c r="BG104"/>
  <c r="BF104" s="1"/>
  <c r="BY104"/>
  <c r="BX104" s="1"/>
  <c r="AX100"/>
  <c r="BP100"/>
  <c r="BO100" s="1"/>
  <c r="BG100"/>
  <c r="BF100" s="1"/>
  <c r="BY100"/>
  <c r="BX100" s="1"/>
  <c r="AX96"/>
  <c r="L84" i="15" s="1"/>
  <c r="BG96" i="2"/>
  <c r="BY96"/>
  <c r="BP96"/>
  <c r="BP92"/>
  <c r="BO92" s="1"/>
  <c r="BG92"/>
  <c r="BF92" s="1"/>
  <c r="BY92"/>
  <c r="BX92" s="1"/>
  <c r="AX88"/>
  <c r="L76" i="15" s="1"/>
  <c r="BG88" i="2"/>
  <c r="BP88"/>
  <c r="BY88"/>
  <c r="AX84"/>
  <c r="L72" i="15" s="1"/>
  <c r="BP84" i="2"/>
  <c r="BY84"/>
  <c r="BG84"/>
  <c r="BG80"/>
  <c r="BP80"/>
  <c r="BY80"/>
  <c r="BG76"/>
  <c r="BP76"/>
  <c r="BY76"/>
  <c r="BY111"/>
  <c r="BX111" s="1"/>
  <c r="BG111"/>
  <c r="BF111" s="1"/>
  <c r="BP111"/>
  <c r="BO111" s="1"/>
  <c r="BY107"/>
  <c r="BG107"/>
  <c r="BP107"/>
  <c r="AJ22" i="6" s="1"/>
  <c r="BP116" i="2"/>
  <c r="BO116" s="1"/>
  <c r="BG116"/>
  <c r="BF116" s="1"/>
  <c r="BY116"/>
  <c r="BX116" s="1"/>
  <c r="BP98"/>
  <c r="BG98"/>
  <c r="BY98"/>
  <c r="BP90"/>
  <c r="BY90"/>
  <c r="BG90"/>
  <c r="AX82"/>
  <c r="L70" i="15" s="1"/>
  <c r="BP82" i="2"/>
  <c r="BY82"/>
  <c r="BG82"/>
  <c r="BG109"/>
  <c r="BF109" s="1"/>
  <c r="BP109"/>
  <c r="BO109" s="1"/>
  <c r="BY109"/>
  <c r="BX109" s="1"/>
  <c r="BP121"/>
  <c r="BO121" s="1"/>
  <c r="BG121"/>
  <c r="BF121" s="1"/>
  <c r="BY121"/>
  <c r="BX121" s="1"/>
  <c r="BY99"/>
  <c r="P38" i="4" s="1"/>
  <c r="BG99" i="2"/>
  <c r="BP99"/>
  <c r="BP91"/>
  <c r="BY91"/>
  <c r="BG91"/>
  <c r="BG83"/>
  <c r="BP83"/>
  <c r="BY83"/>
  <c r="BP75"/>
  <c r="BY75"/>
  <c r="BG75"/>
  <c r="BY119"/>
  <c r="BX119" s="1"/>
  <c r="BP119"/>
  <c r="BO119" s="1"/>
  <c r="BG119"/>
  <c r="BF119" s="1"/>
  <c r="BP115"/>
  <c r="BG115"/>
  <c r="BY115"/>
  <c r="BP105"/>
  <c r="BG105"/>
  <c r="BY105"/>
  <c r="BP101"/>
  <c r="BY101"/>
  <c r="BG101"/>
  <c r="BP97"/>
  <c r="BY97"/>
  <c r="BG97"/>
  <c r="BP93"/>
  <c r="BG93"/>
  <c r="BY93"/>
  <c r="BP89"/>
  <c r="BG89"/>
  <c r="BY89"/>
  <c r="BP85"/>
  <c r="BY85"/>
  <c r="BG85"/>
  <c r="BP81"/>
  <c r="BY81"/>
  <c r="BG81"/>
  <c r="BP77"/>
  <c r="BG77"/>
  <c r="BY77"/>
  <c r="AX72"/>
  <c r="L60" i="15" s="1"/>
  <c r="BP72" i="2"/>
  <c r="BY72"/>
  <c r="BG72"/>
  <c r="BP112"/>
  <c r="BO112" s="1"/>
  <c r="BY112"/>
  <c r="BX112" s="1"/>
  <c r="BG112"/>
  <c r="BF112" s="1"/>
  <c r="BP108"/>
  <c r="BO108" s="1"/>
  <c r="BY108"/>
  <c r="BX108" s="1"/>
  <c r="BG108"/>
  <c r="BF108" s="1"/>
  <c r="AO86"/>
  <c r="H74" i="15" s="1"/>
  <c r="G74" s="1"/>
  <c r="AO121" i="2"/>
  <c r="AX121"/>
  <c r="AO117"/>
  <c r="AX117"/>
  <c r="AO113"/>
  <c r="N33" i="4" s="1"/>
  <c r="AX113" i="2"/>
  <c r="AW113" s="1"/>
  <c r="AO103"/>
  <c r="H91" i="15" s="1"/>
  <c r="G91" s="1"/>
  <c r="AX103" i="2"/>
  <c r="L91" i="15" s="1"/>
  <c r="AO99" i="2"/>
  <c r="AX99"/>
  <c r="L87" i="15" s="1"/>
  <c r="AO95" i="2"/>
  <c r="H83" i="15" s="1"/>
  <c r="G83" s="1"/>
  <c r="AX95" i="2"/>
  <c r="L83" i="15" s="1"/>
  <c r="AO91" i="2"/>
  <c r="H79" i="15" s="1"/>
  <c r="G79" s="1"/>
  <c r="AX91" i="2"/>
  <c r="L79" i="15" s="1"/>
  <c r="AO87" i="2"/>
  <c r="H75" i="15" s="1"/>
  <c r="G75" s="1"/>
  <c r="AX87" i="2"/>
  <c r="L75" i="15" s="1"/>
  <c r="AO83" i="2"/>
  <c r="H71" i="15" s="1"/>
  <c r="G71" s="1"/>
  <c r="AX83" i="2"/>
  <c r="L71" i="15" s="1"/>
  <c r="AO79" i="2"/>
  <c r="H67" i="15" s="1"/>
  <c r="G67" s="1"/>
  <c r="AX79" i="2"/>
  <c r="L67" i="15" s="1"/>
  <c r="AO75" i="2"/>
  <c r="AX75"/>
  <c r="X40" i="5" s="1"/>
  <c r="AO71" i="2"/>
  <c r="H59" i="15" s="1"/>
  <c r="G59" s="1"/>
  <c r="AX71" i="2"/>
  <c r="L59" i="15" s="1"/>
  <c r="AO67" i="2"/>
  <c r="H55" i="15" s="1"/>
  <c r="G55" s="1"/>
  <c r="AX67" i="2"/>
  <c r="L55" i="15" s="1"/>
  <c r="AO63" i="2"/>
  <c r="H51" i="15" s="1"/>
  <c r="G51" s="1"/>
  <c r="AX63" i="2"/>
  <c r="L51" i="15" s="1"/>
  <c r="AO55" i="2"/>
  <c r="H43" i="15" s="1"/>
  <c r="G43" s="1"/>
  <c r="AX55" i="2"/>
  <c r="L43" i="15" s="1"/>
  <c r="AX51" i="2"/>
  <c r="L39" i="15" s="1"/>
  <c r="AO44" i="2"/>
  <c r="AX44"/>
  <c r="AO40"/>
  <c r="AX40"/>
  <c r="AO36"/>
  <c r="H26" i="15" s="1"/>
  <c r="G26" s="1"/>
  <c r="AX36" i="2"/>
  <c r="L26" i="15" s="1"/>
  <c r="AO32" i="2"/>
  <c r="H22" i="15" s="1"/>
  <c r="G22" s="1"/>
  <c r="AX32" i="2"/>
  <c r="L22" i="15" s="1"/>
  <c r="AO28" i="2"/>
  <c r="H18" i="15" s="1"/>
  <c r="G18" s="1"/>
  <c r="AX28" i="2"/>
  <c r="L18" i="15" s="1"/>
  <c r="AO16" i="2"/>
  <c r="AX16"/>
  <c r="AO111"/>
  <c r="H96" i="15" s="1"/>
  <c r="G96" s="1"/>
  <c r="AX111" i="2"/>
  <c r="AO107"/>
  <c r="H94" i="15" s="1"/>
  <c r="G94" s="1"/>
  <c r="AX107" i="2"/>
  <c r="L94" i="15" s="1"/>
  <c r="AO118" i="2"/>
  <c r="AX118"/>
  <c r="AW118" s="1"/>
  <c r="W42" i="5" s="1"/>
  <c r="AO114" i="2"/>
  <c r="AN114" s="1"/>
  <c r="AX114"/>
  <c r="AW114" s="1"/>
  <c r="AO104"/>
  <c r="AN104" s="1"/>
  <c r="AX104"/>
  <c r="AW104" s="1"/>
  <c r="AO92"/>
  <c r="AX92"/>
  <c r="AO80"/>
  <c r="H68" i="15" s="1"/>
  <c r="G68" s="1"/>
  <c r="AX80" i="2"/>
  <c r="L68" i="15" s="1"/>
  <c r="AO76" i="2"/>
  <c r="AX76"/>
  <c r="X41" i="5" s="1"/>
  <c r="AO68" i="2"/>
  <c r="H56" i="15" s="1"/>
  <c r="G56" s="1"/>
  <c r="AX68" i="2"/>
  <c r="L56" i="15" s="1"/>
  <c r="AO64" i="2"/>
  <c r="H52" i="15" s="1"/>
  <c r="G52" s="1"/>
  <c r="AX64" i="2"/>
  <c r="L52" i="15" s="1"/>
  <c r="AO56" i="2"/>
  <c r="H44" i="15" s="1"/>
  <c r="G44" s="1"/>
  <c r="AX56" i="2"/>
  <c r="L44" i="15" s="1"/>
  <c r="AX52" i="2"/>
  <c r="AO45"/>
  <c r="AX45"/>
  <c r="AO41"/>
  <c r="H31" i="15" s="1"/>
  <c r="G31" s="1"/>
  <c r="AX41" i="2"/>
  <c r="L31" i="15" s="1"/>
  <c r="AO37" i="2"/>
  <c r="AX37"/>
  <c r="L27" i="15" s="1"/>
  <c r="AO33" i="2"/>
  <c r="H23" i="15" s="1"/>
  <c r="G23" s="1"/>
  <c r="AX33" i="2"/>
  <c r="L23" i="15" s="1"/>
  <c r="AO29" i="2"/>
  <c r="H19" i="15" s="1"/>
  <c r="G19" s="1"/>
  <c r="AX29" i="2"/>
  <c r="L19" i="15" s="1"/>
  <c r="AO112" i="2"/>
  <c r="AX112"/>
  <c r="AW112" s="1"/>
  <c r="AO108"/>
  <c r="AX108"/>
  <c r="AW108" s="1"/>
  <c r="AO48"/>
  <c r="AN48" s="1"/>
  <c r="AX48"/>
  <c r="AW48" s="1"/>
  <c r="AO119"/>
  <c r="H101" i="15" s="1"/>
  <c r="G101" s="1"/>
  <c r="AX119" i="2"/>
  <c r="AX115"/>
  <c r="AO105"/>
  <c r="H92" i="15" s="1"/>
  <c r="G92" s="1"/>
  <c r="AX105" i="2"/>
  <c r="L92" i="15" s="1"/>
  <c r="AO101" i="2"/>
  <c r="H89" i="15" s="1"/>
  <c r="G89" s="1"/>
  <c r="AX101" i="2"/>
  <c r="L89" i="15" s="1"/>
  <c r="AO97" i="2"/>
  <c r="H85" i="15" s="1"/>
  <c r="G85" s="1"/>
  <c r="AX97" i="2"/>
  <c r="L85" i="15" s="1"/>
  <c r="AO93" i="2"/>
  <c r="H81" i="15" s="1"/>
  <c r="G81" s="1"/>
  <c r="AX93" i="2"/>
  <c r="L81" i="15" s="1"/>
  <c r="AO89" i="2"/>
  <c r="AX89"/>
  <c r="L77" i="15" s="1"/>
  <c r="AO85" i="2"/>
  <c r="H73" i="15" s="1"/>
  <c r="G73" s="1"/>
  <c r="AX85" i="2"/>
  <c r="L73" i="15" s="1"/>
  <c r="AO81" i="2"/>
  <c r="H69" i="15" s="1"/>
  <c r="G69" s="1"/>
  <c r="AX81" i="2"/>
  <c r="L69" i="15" s="1"/>
  <c r="AO77" i="2"/>
  <c r="AX77"/>
  <c r="X42" i="5" s="1"/>
  <c r="AX69" i="2"/>
  <c r="L57" i="15" s="1"/>
  <c r="AO65" i="2"/>
  <c r="H53" i="15" s="1"/>
  <c r="G53" s="1"/>
  <c r="AX65" i="2"/>
  <c r="L53" i="15" s="1"/>
  <c r="AO61" i="2"/>
  <c r="H49" i="15" s="1"/>
  <c r="G49" s="1"/>
  <c r="AX61" i="2"/>
  <c r="L49" i="15" s="1"/>
  <c r="AO57" i="2"/>
  <c r="H45" i="15" s="1"/>
  <c r="G45" s="1"/>
  <c r="AX57" i="2"/>
  <c r="L45" i="15" s="1"/>
  <c r="AO53" i="2"/>
  <c r="AX53"/>
  <c r="L41" i="15" s="1"/>
  <c r="AO46" i="2"/>
  <c r="AX46"/>
  <c r="AO42"/>
  <c r="AX42"/>
  <c r="AO38"/>
  <c r="AX38"/>
  <c r="AO34"/>
  <c r="H24" i="15" s="1"/>
  <c r="G24" s="1"/>
  <c r="AX34" i="2"/>
  <c r="L24" i="15" s="1"/>
  <c r="AO30" i="2"/>
  <c r="H20" i="15" s="1"/>
  <c r="G20" s="1"/>
  <c r="AX30" i="2"/>
  <c r="L20" i="15" s="1"/>
  <c r="AX10" i="2"/>
  <c r="AO109"/>
  <c r="H95" i="15" s="1"/>
  <c r="G95" s="1"/>
  <c r="AX109" i="2"/>
  <c r="AO49"/>
  <c r="H38" i="15" s="1"/>
  <c r="G39" s="1"/>
  <c r="AX49" i="2"/>
  <c r="L38" i="15" s="1"/>
  <c r="AO120" i="2"/>
  <c r="AX120"/>
  <c r="AO116"/>
  <c r="AX116"/>
  <c r="AW116" s="1"/>
  <c r="W40" i="5" s="1"/>
  <c r="AO106" i="2"/>
  <c r="AX106"/>
  <c r="AO102"/>
  <c r="AX102"/>
  <c r="AO98"/>
  <c r="H86" i="15" s="1"/>
  <c r="G86" s="1"/>
  <c r="AX98" i="2"/>
  <c r="L86" i="15" s="1"/>
  <c r="AO90" i="2"/>
  <c r="H78" i="15" s="1"/>
  <c r="G78" s="1"/>
  <c r="AX90" i="2"/>
  <c r="L78" i="15" s="1"/>
  <c r="AO78" i="2"/>
  <c r="AX78"/>
  <c r="X43" i="5" s="1"/>
  <c r="AO74" i="2"/>
  <c r="N39" i="5" s="1"/>
  <c r="AX74" i="2"/>
  <c r="X39" i="5" s="1"/>
  <c r="AO66" i="2"/>
  <c r="H54" i="15" s="1"/>
  <c r="G54" s="1"/>
  <c r="AX66" i="2"/>
  <c r="L54" i="15" s="1"/>
  <c r="AO54" i="2"/>
  <c r="AX54"/>
  <c r="AO47"/>
  <c r="H37" i="15" s="1"/>
  <c r="G37" s="1"/>
  <c r="AX47" i="2"/>
  <c r="L37" i="15" s="1"/>
  <c r="AO43" i="2"/>
  <c r="AX43"/>
  <c r="AO39"/>
  <c r="AX39"/>
  <c r="AO35"/>
  <c r="H25" i="15" s="1"/>
  <c r="G25" s="1"/>
  <c r="AX35" i="2"/>
  <c r="L25" i="15" s="1"/>
  <c r="AO31" i="2"/>
  <c r="H21" i="15" s="1"/>
  <c r="G21" s="1"/>
  <c r="AX31" i="2"/>
  <c r="L21" i="15" s="1"/>
  <c r="AO11" i="2"/>
  <c r="AX11"/>
  <c r="AO110"/>
  <c r="AX110"/>
  <c r="AW110" s="1"/>
  <c r="AO82"/>
  <c r="H70" i="15" s="1"/>
  <c r="G70" s="1"/>
  <c r="AO94" i="2"/>
  <c r="H82" i="15" s="1"/>
  <c r="G82" s="1"/>
  <c r="AO59" i="2"/>
  <c r="H47" i="15" s="1"/>
  <c r="G47" s="1"/>
  <c r="AX59" i="2"/>
  <c r="L47" i="15" s="1"/>
  <c r="N8" i="2"/>
  <c r="N12"/>
  <c r="N16"/>
  <c r="N24"/>
  <c r="N28"/>
  <c r="N32"/>
  <c r="N36"/>
  <c r="N40"/>
  <c r="N44"/>
  <c r="N48"/>
  <c r="N52"/>
  <c r="N56"/>
  <c r="N60"/>
  <c r="N64"/>
  <c r="N68"/>
  <c r="N72"/>
  <c r="N76"/>
  <c r="M58" i="8" s="1"/>
  <c r="N80" i="2"/>
  <c r="N84"/>
  <c r="N88"/>
  <c r="N92"/>
  <c r="N96"/>
  <c r="N100"/>
  <c r="N104"/>
  <c r="N108"/>
  <c r="N112"/>
  <c r="N116"/>
  <c r="N120"/>
  <c r="N7"/>
  <c r="N11"/>
  <c r="N15"/>
  <c r="N19"/>
  <c r="N23"/>
  <c r="N27"/>
  <c r="N31"/>
  <c r="N35"/>
  <c r="N39"/>
  <c r="N43"/>
  <c r="N47"/>
  <c r="N51"/>
  <c r="N55"/>
  <c r="N59"/>
  <c r="N63"/>
  <c r="N67"/>
  <c r="N71"/>
  <c r="N75"/>
  <c r="M57" i="8" s="1"/>
  <c r="N79" i="2"/>
  <c r="N83"/>
  <c r="N87"/>
  <c r="N91"/>
  <c r="N95"/>
  <c r="N99"/>
  <c r="N103"/>
  <c r="N107"/>
  <c r="N111"/>
  <c r="N115"/>
  <c r="N119"/>
  <c r="N6"/>
  <c r="N10"/>
  <c r="N14"/>
  <c r="N18"/>
  <c r="N22"/>
  <c r="N26"/>
  <c r="N30"/>
  <c r="N34"/>
  <c r="N38"/>
  <c r="N42"/>
  <c r="N46"/>
  <c r="N50"/>
  <c r="N54"/>
  <c r="N58"/>
  <c r="N62"/>
  <c r="N66"/>
  <c r="N70"/>
  <c r="N78"/>
  <c r="M60" i="8" s="1"/>
  <c r="N82" i="2"/>
  <c r="N86"/>
  <c r="N90"/>
  <c r="N94"/>
  <c r="N98"/>
  <c r="N102"/>
  <c r="N106"/>
  <c r="N110"/>
  <c r="N114"/>
  <c r="N118"/>
  <c r="N9"/>
  <c r="N13"/>
  <c r="N17"/>
  <c r="N21"/>
  <c r="N25"/>
  <c r="N29"/>
  <c r="N33"/>
  <c r="N37"/>
  <c r="N41"/>
  <c r="N45"/>
  <c r="N49"/>
  <c r="N53"/>
  <c r="N57"/>
  <c r="N61"/>
  <c r="N65"/>
  <c r="N69"/>
  <c r="N73"/>
  <c r="N77"/>
  <c r="M59" i="8" s="1"/>
  <c r="N81" i="2"/>
  <c r="N85"/>
  <c r="N89"/>
  <c r="N93"/>
  <c r="N97"/>
  <c r="N101"/>
  <c r="N105"/>
  <c r="N109"/>
  <c r="N113"/>
  <c r="N117"/>
  <c r="N121"/>
  <c r="AO60"/>
  <c r="H48" i="15" s="1"/>
  <c r="G48" s="1"/>
  <c r="AO73" i="2"/>
  <c r="AO70"/>
  <c r="H58" i="15" s="1"/>
  <c r="G58" s="1"/>
  <c r="AO62" i="2"/>
  <c r="H50" i="15" s="1"/>
  <c r="G50" s="1"/>
  <c r="AO88" i="2"/>
  <c r="H76" i="15" s="1"/>
  <c r="G76" s="1"/>
  <c r="AO100" i="2"/>
  <c r="AO72"/>
  <c r="AO96"/>
  <c r="H84" i="15" s="1"/>
  <c r="G84" s="1"/>
  <c r="AO84" i="2"/>
  <c r="H72" i="15" s="1"/>
  <c r="G72" s="1"/>
  <c r="AO8" i="2"/>
  <c r="AO9"/>
  <c r="AO7"/>
  <c r="F163"/>
  <c r="AO10"/>
  <c r="AO18"/>
  <c r="AO14"/>
  <c r="AO19"/>
  <c r="AN19" s="1"/>
  <c r="AO15"/>
  <c r="AN15" s="1"/>
  <c r="AO17"/>
  <c r="AN17" s="1"/>
  <c r="AO13"/>
  <c r="AN13" s="1"/>
  <c r="AO12"/>
  <c r="H10" i="15" s="1"/>
  <c r="G10" s="1"/>
  <c r="H14" l="1"/>
  <c r="N30" i="10"/>
  <c r="P38" i="14" s="1"/>
  <c r="AU56" i="8"/>
  <c r="AV56" s="1"/>
  <c r="L39" i="10" s="1"/>
  <c r="M39"/>
  <c r="O76" i="7" s="1"/>
  <c r="BX77" i="2"/>
  <c r="P42" i="5"/>
  <c r="BX75" i="2"/>
  <c r="P40" i="5"/>
  <c r="BX76" i="2"/>
  <c r="P41" i="5"/>
  <c r="BX78" i="2"/>
  <c r="P43" i="5"/>
  <c r="BO77" i="2"/>
  <c r="T42" i="5"/>
  <c r="BF75" i="2"/>
  <c r="V40" i="5"/>
  <c r="BF78" i="2"/>
  <c r="V43" i="5"/>
  <c r="BO75" i="2"/>
  <c r="T40" i="5"/>
  <c r="BO76" i="2"/>
  <c r="T41" i="5"/>
  <c r="BF77" i="2"/>
  <c r="V42" i="5"/>
  <c r="BF76" i="2"/>
  <c r="V41" i="5"/>
  <c r="BO78" i="2"/>
  <c r="T43" i="5"/>
  <c r="AW11" i="2"/>
  <c r="L9" i="15"/>
  <c r="AW43" i="2"/>
  <c r="L33" i="15"/>
  <c r="AW54" i="2"/>
  <c r="L42" i="15"/>
  <c r="AW74" i="2"/>
  <c r="L62" i="15"/>
  <c r="AW102" i="2"/>
  <c r="L90" i="15"/>
  <c r="AW10" i="2"/>
  <c r="L8" i="15"/>
  <c r="AW77" i="2"/>
  <c r="L65" i="15"/>
  <c r="L97"/>
  <c r="L99"/>
  <c r="AW111" i="2"/>
  <c r="L96" i="15"/>
  <c r="AW44" i="2"/>
  <c r="L34" i="15"/>
  <c r="AW5" i="2"/>
  <c r="L3" i="15"/>
  <c r="AW42" i="2"/>
  <c r="L32" i="15"/>
  <c r="AW52" i="2"/>
  <c r="L40" i="15"/>
  <c r="AW75" i="2"/>
  <c r="L63" i="15"/>
  <c r="AW121" i="2"/>
  <c r="L103" i="15"/>
  <c r="AW100" i="2"/>
  <c r="L88" i="15"/>
  <c r="AW8" i="2"/>
  <c r="L6" i="15"/>
  <c r="AW7" i="2"/>
  <c r="L5" i="15"/>
  <c r="AW39" i="2"/>
  <c r="L29" i="15"/>
  <c r="AW78" i="2"/>
  <c r="L66" i="15"/>
  <c r="AW106" i="2"/>
  <c r="L93" i="15"/>
  <c r="AW120" i="2"/>
  <c r="L102" i="15"/>
  <c r="AW109" i="2"/>
  <c r="L95" i="15"/>
  <c r="AW76" i="2"/>
  <c r="L64" i="15"/>
  <c r="AW92" i="2"/>
  <c r="L80" i="15"/>
  <c r="AW16" i="2"/>
  <c r="L12" i="15"/>
  <c r="AW40" i="2"/>
  <c r="L30" i="15"/>
  <c r="AW6" i="2"/>
  <c r="L4" i="15"/>
  <c r="AW38" i="2"/>
  <c r="L28" i="15"/>
  <c r="AW46" i="2"/>
  <c r="L36" i="15"/>
  <c r="AW119" i="2"/>
  <c r="W43" i="5" s="1"/>
  <c r="L101" i="15"/>
  <c r="AW45" i="2"/>
  <c r="L35" i="15"/>
  <c r="L100"/>
  <c r="L98"/>
  <c r="AW9" i="2"/>
  <c r="L7" i="15"/>
  <c r="AW14" i="2"/>
  <c r="L11" i="15"/>
  <c r="AW18" i="2"/>
  <c r="L13" i="15"/>
  <c r="AN18" i="2"/>
  <c r="H13" i="15"/>
  <c r="AN14" i="2"/>
  <c r="H11" i="15"/>
  <c r="G12" s="1"/>
  <c r="AN7" i="2"/>
  <c r="H5" i="15"/>
  <c r="G5" s="1"/>
  <c r="AN42" i="2"/>
  <c r="H32" i="15"/>
  <c r="G32" s="1"/>
  <c r="N20" i="4"/>
  <c r="H41" i="15"/>
  <c r="AN75" i="2"/>
  <c r="H63" i="15"/>
  <c r="G63" s="1"/>
  <c r="O38" i="4"/>
  <c r="N38" s="1"/>
  <c r="H87" i="15"/>
  <c r="G87" s="1"/>
  <c r="AN121" i="2"/>
  <c r="H103" i="15"/>
  <c r="G103" s="1"/>
  <c r="N19" i="4"/>
  <c r="H39" i="15"/>
  <c r="G41" s="1"/>
  <c r="AN39" i="2"/>
  <c r="H29" i="15"/>
  <c r="G29" s="1"/>
  <c r="AN78" i="2"/>
  <c r="H66" i="15"/>
  <c r="G66" s="1"/>
  <c r="AN106" i="2"/>
  <c r="H93" i="15"/>
  <c r="G93" s="1"/>
  <c r="AN120" i="2"/>
  <c r="H102" i="15"/>
  <c r="G102" s="1"/>
  <c r="O35" i="4"/>
  <c r="N35" s="1"/>
  <c r="H77" i="15"/>
  <c r="G77" s="1"/>
  <c r="AN76" i="2"/>
  <c r="H64" i="15"/>
  <c r="G64" s="1"/>
  <c r="AN92" i="2"/>
  <c r="H80" i="15"/>
  <c r="G80" s="1"/>
  <c r="AN16" i="2"/>
  <c r="H12" i="15"/>
  <c r="G14" s="1"/>
  <c r="AN40" i="2"/>
  <c r="H30" i="15"/>
  <c r="G30" s="1"/>
  <c r="AN52" i="2"/>
  <c r="H40" i="15"/>
  <c r="G42" s="1"/>
  <c r="AN10" i="2"/>
  <c r="H8" i="15"/>
  <c r="G8" s="1"/>
  <c r="AN8" i="2"/>
  <c r="H6" i="15"/>
  <c r="G6" s="1"/>
  <c r="AN100" i="2"/>
  <c r="H88" i="15"/>
  <c r="G88" s="1"/>
  <c r="O37" i="4"/>
  <c r="N37" s="1"/>
  <c r="H61" i="15"/>
  <c r="G61" s="1"/>
  <c r="AN38" i="2"/>
  <c r="H28" i="15"/>
  <c r="G28" s="1"/>
  <c r="AN46" i="2"/>
  <c r="H36" i="15"/>
  <c r="G36" s="1"/>
  <c r="AD17" i="6"/>
  <c r="H27" i="15"/>
  <c r="G27" s="1"/>
  <c r="AN45" i="2"/>
  <c r="H35" i="15"/>
  <c r="G35" s="1"/>
  <c r="H100"/>
  <c r="G100" s="1"/>
  <c r="H98"/>
  <c r="G98" s="1"/>
  <c r="AN9" i="2"/>
  <c r="H7" i="15"/>
  <c r="G7" s="1"/>
  <c r="O36" i="4"/>
  <c r="N36" s="1"/>
  <c r="H60" i="15"/>
  <c r="G60" s="1"/>
  <c r="AN11" i="2"/>
  <c r="H9" i="15"/>
  <c r="G9" s="1"/>
  <c r="AN43" i="2"/>
  <c r="H33" i="15"/>
  <c r="G33" s="1"/>
  <c r="AN54" i="2"/>
  <c r="H42" i="15"/>
  <c r="AN74" i="2"/>
  <c r="H62" i="15"/>
  <c r="G62" s="1"/>
  <c r="AN102" i="2"/>
  <c r="H90" i="15"/>
  <c r="G90" s="1"/>
  <c r="AN77" i="2"/>
  <c r="H65" i="15"/>
  <c r="G65" s="1"/>
  <c r="AN44" i="2"/>
  <c r="H34" i="15"/>
  <c r="G34" s="1"/>
  <c r="H97"/>
  <c r="G97" s="1"/>
  <c r="H99"/>
  <c r="G99" s="1"/>
  <c r="DF125" i="2"/>
  <c r="DG125"/>
  <c r="AN6"/>
  <c r="H4" i="15"/>
  <c r="G4" s="1"/>
  <c r="DG124" i="2"/>
  <c r="DF124"/>
  <c r="X26" i="6" s="1"/>
  <c r="X27" s="1"/>
  <c r="G44" i="10"/>
  <c r="L81" i="14" s="1"/>
  <c r="AW20" i="8"/>
  <c r="AY20" s="1"/>
  <c r="AZ20" s="1"/>
  <c r="AW25"/>
  <c r="AY25" s="1"/>
  <c r="AZ25" s="1"/>
  <c r="AW27"/>
  <c r="AY27" s="1"/>
  <c r="AZ27" s="1"/>
  <c r="AW21"/>
  <c r="AY21" s="1"/>
  <c r="AZ21" s="1"/>
  <c r="AW23"/>
  <c r="AY23" s="1"/>
  <c r="AZ23" s="1"/>
  <c r="AW30"/>
  <c r="AY30" s="1"/>
  <c r="AZ30" s="1"/>
  <c r="AW26"/>
  <c r="AY26" s="1"/>
  <c r="AZ26" s="1"/>
  <c r="AW28"/>
  <c r="AY28" s="1"/>
  <c r="AZ28" s="1"/>
  <c r="AW22"/>
  <c r="AY22" s="1"/>
  <c r="AZ22" s="1"/>
  <c r="AW24"/>
  <c r="AY24" s="1"/>
  <c r="AZ24" s="1"/>
  <c r="AW29"/>
  <c r="AY29" s="1"/>
  <c r="AZ29" s="1"/>
  <c r="N27"/>
  <c r="AW19"/>
  <c r="AY19" s="1"/>
  <c r="Q81" i="14"/>
  <c r="Q81" i="7"/>
  <c r="L81"/>
  <c r="AU46" i="8"/>
  <c r="M74"/>
  <c r="AU74" s="1"/>
  <c r="AV74" s="1"/>
  <c r="L44" i="10" s="1"/>
  <c r="F44"/>
  <c r="N29" i="8"/>
  <c r="M48"/>
  <c r="AU48" s="1"/>
  <c r="AV48" s="1"/>
  <c r="L32" i="10" s="1"/>
  <c r="M52" i="8"/>
  <c r="AU52" s="1"/>
  <c r="AV52" s="1"/>
  <c r="L36" i="10" s="1"/>
  <c r="M67" i="8"/>
  <c r="M71"/>
  <c r="M64"/>
  <c r="AU64" s="1"/>
  <c r="AV64" s="1"/>
  <c r="L48" i="10" s="1"/>
  <c r="M70" i="8"/>
  <c r="M47"/>
  <c r="AU47" s="1"/>
  <c r="AV47" s="1"/>
  <c r="L31" i="10" s="1"/>
  <c r="M49" i="8"/>
  <c r="AU49" s="1"/>
  <c r="AV49" s="1"/>
  <c r="L33" i="10" s="1"/>
  <c r="M51" i="8"/>
  <c r="AU51" s="1"/>
  <c r="AV51" s="1"/>
  <c r="L35" i="10" s="1"/>
  <c r="M53" i="8"/>
  <c r="AU53" s="1"/>
  <c r="AV53" s="1"/>
  <c r="L37" i="10" s="1"/>
  <c r="M68" i="8"/>
  <c r="M72"/>
  <c r="M66"/>
  <c r="M69"/>
  <c r="M62"/>
  <c r="AU62" s="1"/>
  <c r="AV62" s="1"/>
  <c r="L46" i="10" s="1"/>
  <c r="M63" i="8"/>
  <c r="AU63" s="1"/>
  <c r="AV63" s="1"/>
  <c r="L47" i="10" s="1"/>
  <c r="AI128" i="2"/>
  <c r="AK128" s="1"/>
  <c r="AM128" s="1"/>
  <c r="AO128" s="1"/>
  <c r="AI129"/>
  <c r="AK129" s="1"/>
  <c r="AM129" s="1"/>
  <c r="AO129" s="1"/>
  <c r="N24" i="8"/>
  <c r="N21"/>
  <c r="N30"/>
  <c r="N22"/>
  <c r="N23"/>
  <c r="N25"/>
  <c r="N28"/>
  <c r="N26"/>
  <c r="N20"/>
  <c r="CS124" i="2"/>
  <c r="L26" i="6"/>
  <c r="L27" s="1"/>
  <c r="AN30" i="2"/>
  <c r="N19" i="5"/>
  <c r="AN119" i="2"/>
  <c r="O43" i="5"/>
  <c r="AN29" i="2"/>
  <c r="N18" i="5"/>
  <c r="AN63" i="2"/>
  <c r="N23" i="4"/>
  <c r="AN87" i="2"/>
  <c r="N36" i="5"/>
  <c r="O41"/>
  <c r="O34" i="4"/>
  <c r="N34" s="1"/>
  <c r="BO83" i="2"/>
  <c r="T32" i="5"/>
  <c r="R32" s="1"/>
  <c r="BX84" i="2"/>
  <c r="P33" i="5"/>
  <c r="BX87" i="2"/>
  <c r="P36" i="5"/>
  <c r="AF28" i="6"/>
  <c r="P19" i="4"/>
  <c r="BX30" i="2"/>
  <c r="P19" i="5"/>
  <c r="U81" i="2"/>
  <c r="L30" i="5"/>
  <c r="U88" i="2"/>
  <c r="L37" i="5"/>
  <c r="U87" i="2"/>
  <c r="L36" i="5"/>
  <c r="AN82" i="2"/>
  <c r="N31" i="5"/>
  <c r="AN35" i="2"/>
  <c r="N24" i="5"/>
  <c r="AN116" i="2"/>
  <c r="O40" i="5"/>
  <c r="AN49" i="2"/>
  <c r="N18" i="4"/>
  <c r="AN85" i="2"/>
  <c r="N34" i="5"/>
  <c r="AN93" i="2"/>
  <c r="N28" i="4"/>
  <c r="AN68" i="2"/>
  <c r="N27" i="4"/>
  <c r="AN80" i="2"/>
  <c r="N29" i="5"/>
  <c r="AN118" i="2"/>
  <c r="O42" i="5"/>
  <c r="AN28" i="2"/>
  <c r="N17" i="5"/>
  <c r="AN36" i="2"/>
  <c r="N25" i="5"/>
  <c r="AW79" i="2"/>
  <c r="X28" i="5"/>
  <c r="AW87" i="2"/>
  <c r="X36" i="5"/>
  <c r="AN86" i="2"/>
  <c r="N35" i="5"/>
  <c r="P36" i="4"/>
  <c r="BO81" i="2"/>
  <c r="T30" i="5"/>
  <c r="R30" s="1"/>
  <c r="P35" i="4"/>
  <c r="BX83" i="2"/>
  <c r="P32" i="5"/>
  <c r="BX82" i="2"/>
  <c r="P31" i="5"/>
  <c r="BF84" i="2"/>
  <c r="V33" i="5"/>
  <c r="BX88" i="2"/>
  <c r="P37" i="5"/>
  <c r="BX96" i="2"/>
  <c r="P30" i="4"/>
  <c r="BF79" i="2"/>
  <c r="V28" i="5"/>
  <c r="BX94" i="2"/>
  <c r="P29" i="4"/>
  <c r="BF87" i="2"/>
  <c r="V36" i="5"/>
  <c r="BO86" i="2"/>
  <c r="T35" i="5"/>
  <c r="R35" s="1"/>
  <c r="BX29" i="2"/>
  <c r="P18" i="5"/>
  <c r="BX32" i="2"/>
  <c r="P21" i="5"/>
  <c r="BX36" i="2"/>
  <c r="P25" i="5"/>
  <c r="BX66" i="2"/>
  <c r="P25" i="4"/>
  <c r="BX64" i="2"/>
  <c r="P24" i="4"/>
  <c r="U82" i="2"/>
  <c r="L31" i="5"/>
  <c r="AN79" i="2"/>
  <c r="N28" i="5"/>
  <c r="BO82" i="2"/>
  <c r="T31" i="5"/>
  <c r="R31" s="1"/>
  <c r="BX79" i="2"/>
  <c r="P28" i="5"/>
  <c r="BX28" i="2"/>
  <c r="P17" i="5"/>
  <c r="AN96" i="2"/>
  <c r="N30" i="4"/>
  <c r="AN94" i="2"/>
  <c r="N29" i="4"/>
  <c r="AN34" i="2"/>
  <c r="N23" i="5"/>
  <c r="AW85" i="2"/>
  <c r="X34" i="5"/>
  <c r="AN33" i="2"/>
  <c r="N22" i="5"/>
  <c r="AW80" i="2"/>
  <c r="X29" i="5"/>
  <c r="AN67" i="2"/>
  <c r="N26" i="4"/>
  <c r="AN83" i="2"/>
  <c r="N32" i="5"/>
  <c r="BX81" i="2"/>
  <c r="P30" i="5"/>
  <c r="BO85" i="2"/>
  <c r="T34" i="5"/>
  <c r="R34" s="1"/>
  <c r="BX93" i="2"/>
  <c r="P28" i="4"/>
  <c r="BX97" i="2"/>
  <c r="P31" i="4"/>
  <c r="P33"/>
  <c r="BF82" i="2"/>
  <c r="V31" i="5"/>
  <c r="BF80" i="2"/>
  <c r="V29" i="5"/>
  <c r="AW84" i="2"/>
  <c r="X33" i="5"/>
  <c r="AW88" i="2"/>
  <c r="X37" i="5"/>
  <c r="P37" i="4"/>
  <c r="P34"/>
  <c r="BX86" i="2"/>
  <c r="P35" i="5"/>
  <c r="BX60" i="2"/>
  <c r="P22" i="4"/>
  <c r="BX49" i="2"/>
  <c r="P18" i="4"/>
  <c r="BX33" i="2"/>
  <c r="P22" i="5"/>
  <c r="BX68" i="2"/>
  <c r="P27" i="4"/>
  <c r="U85" i="2"/>
  <c r="L34" i="5"/>
  <c r="U80" i="2"/>
  <c r="L29" i="5"/>
  <c r="U79" i="2"/>
  <c r="L28" i="5"/>
  <c r="AW81" i="2"/>
  <c r="X30" i="5"/>
  <c r="BF85" i="2"/>
  <c r="V34" i="5"/>
  <c r="BX80" i="2"/>
  <c r="P29" i="5"/>
  <c r="BO88" i="2"/>
  <c r="T37" i="5"/>
  <c r="R37" s="1"/>
  <c r="BF86" i="2"/>
  <c r="V35" i="5"/>
  <c r="BX63" i="2"/>
  <c r="P23" i="4"/>
  <c r="AF29" i="6"/>
  <c r="P20" i="4"/>
  <c r="AN84" i="2"/>
  <c r="N33" i="5"/>
  <c r="AN88" i="2"/>
  <c r="N37" i="5"/>
  <c r="AN60" i="2"/>
  <c r="N22" i="4"/>
  <c r="AN31" i="2"/>
  <c r="N20" i="5"/>
  <c r="AN47" i="2"/>
  <c r="N17" i="4"/>
  <c r="AN66" i="2"/>
  <c r="N25" i="4"/>
  <c r="AN81" i="2"/>
  <c r="N30" i="5"/>
  <c r="AN97" i="2"/>
  <c r="N31" i="4"/>
  <c r="AN64" i="2"/>
  <c r="N24" i="4"/>
  <c r="AN32" i="2"/>
  <c r="N21" i="5"/>
  <c r="AW83" i="2"/>
  <c r="X32" i="5"/>
  <c r="BF81" i="2"/>
  <c r="V30" i="5"/>
  <c r="BX85" i="2"/>
  <c r="P34" i="5"/>
  <c r="BF83" i="2"/>
  <c r="V32" i="5"/>
  <c r="AW82" i="2"/>
  <c r="X31" i="5"/>
  <c r="BO80" i="2"/>
  <c r="T29" i="5"/>
  <c r="R29" s="1"/>
  <c r="BO84" i="2"/>
  <c r="T33" i="5"/>
  <c r="R33" s="1"/>
  <c r="BF88" i="2"/>
  <c r="V37" i="5"/>
  <c r="BO79" i="2"/>
  <c r="T28" i="5"/>
  <c r="R28" s="1"/>
  <c r="BO87" i="2"/>
  <c r="T36" i="5"/>
  <c r="R36" s="1"/>
  <c r="AW86" i="2"/>
  <c r="X35" i="5"/>
  <c r="BX67" i="2"/>
  <c r="P26" i="4"/>
  <c r="BX31" i="2"/>
  <c r="P20" i="5"/>
  <c r="BX35" i="2"/>
  <c r="P24" i="5"/>
  <c r="BX47" i="2"/>
  <c r="P17" i="4"/>
  <c r="BX34" i="2"/>
  <c r="P23" i="5"/>
  <c r="AK67" i="8"/>
  <c r="AM67" s="1"/>
  <c r="AN67" s="1"/>
  <c r="AO67" s="1"/>
  <c r="O51" i="10" s="1"/>
  <c r="AK69" i="8"/>
  <c r="AM69" s="1"/>
  <c r="AN69" s="1"/>
  <c r="AO69" s="1"/>
  <c r="O53" i="10" s="1"/>
  <c r="AK71" i="8"/>
  <c r="AM71" s="1"/>
  <c r="AN71" s="1"/>
  <c r="AO71" s="1"/>
  <c r="O55" i="10" s="1"/>
  <c r="AK68" i="8"/>
  <c r="AM68" s="1"/>
  <c r="AN68" s="1"/>
  <c r="AO68" s="1"/>
  <c r="O52" i="10" s="1"/>
  <c r="AK70" i="8"/>
  <c r="AM70" s="1"/>
  <c r="AN70" s="1"/>
  <c r="AO70" s="1"/>
  <c r="O54" i="10" s="1"/>
  <c r="AK72" i="8"/>
  <c r="AM72" s="1"/>
  <c r="AN72" s="1"/>
  <c r="AO72" s="1"/>
  <c r="O56" i="10" s="1"/>
  <c r="U86" i="2"/>
  <c r="L35" i="5"/>
  <c r="U84" i="2"/>
  <c r="L33" i="5"/>
  <c r="U83" i="2"/>
  <c r="L32" i="5"/>
  <c r="O39"/>
  <c r="O33" i="4"/>
  <c r="U75" i="2"/>
  <c r="U77"/>
  <c r="U76"/>
  <c r="U78"/>
  <c r="AN29" i="6"/>
  <c r="X20" i="4"/>
  <c r="X38"/>
  <c r="X36"/>
  <c r="AW31" i="2"/>
  <c r="X20" i="5"/>
  <c r="AW47" i="2"/>
  <c r="X17" i="4"/>
  <c r="AW66" i="2"/>
  <c r="X25" i="4"/>
  <c r="X35"/>
  <c r="AW97" i="2"/>
  <c r="X31" i="4"/>
  <c r="AW64" i="2"/>
  <c r="X24" i="4"/>
  <c r="AW32" i="2"/>
  <c r="X21" i="5"/>
  <c r="AN28" i="6"/>
  <c r="X19" i="4"/>
  <c r="X37"/>
  <c r="AW94" i="2"/>
  <c r="X29" i="4"/>
  <c r="AW60" i="2"/>
  <c r="X22" i="4"/>
  <c r="AW33" i="2"/>
  <c r="X22" i="5"/>
  <c r="AW96" i="2"/>
  <c r="X30" i="4"/>
  <c r="AW30" i="2"/>
  <c r="X19" i="5"/>
  <c r="AW29" i="2"/>
  <c r="X18" i="5"/>
  <c r="AW63" i="2"/>
  <c r="X23" i="4"/>
  <c r="X34"/>
  <c r="AW34" i="2"/>
  <c r="X23" i="5"/>
  <c r="AW67" i="2"/>
  <c r="X26" i="4"/>
  <c r="AW35" i="2"/>
  <c r="X24" i="5"/>
  <c r="AW49" i="2"/>
  <c r="X18" i="4"/>
  <c r="AW93" i="2"/>
  <c r="X28" i="4"/>
  <c r="X33"/>
  <c r="AW68" i="2"/>
  <c r="X27" i="4"/>
  <c r="AW28" i="2"/>
  <c r="X17" i="5"/>
  <c r="AW36" i="2"/>
  <c r="X25" i="5"/>
  <c r="BF97" i="2"/>
  <c r="V31" i="4"/>
  <c r="BF60" i="2"/>
  <c r="V22" i="4"/>
  <c r="BF32" i="2"/>
  <c r="V21" i="5"/>
  <c r="BF34" i="2"/>
  <c r="V23" i="5"/>
  <c r="BF33" i="2"/>
  <c r="V22" i="5"/>
  <c r="V35" i="4"/>
  <c r="BF96" i="2"/>
  <c r="V30" i="4"/>
  <c r="AL29" i="6"/>
  <c r="V20" i="4"/>
  <c r="BF94" i="2"/>
  <c r="V29" i="4"/>
  <c r="V34"/>
  <c r="BF29" i="2"/>
  <c r="V18" i="5"/>
  <c r="BF28" i="2"/>
  <c r="V17" i="5"/>
  <c r="BF63" i="2"/>
  <c r="V23" i="4"/>
  <c r="BF49" i="2"/>
  <c r="V18" i="4"/>
  <c r="BF93" i="2"/>
  <c r="V28" i="4"/>
  <c r="V33"/>
  <c r="AL28" i="6"/>
  <c r="V19" i="4"/>
  <c r="BF67" i="2"/>
  <c r="V26" i="4"/>
  <c r="BF31" i="2"/>
  <c r="V20" i="5"/>
  <c r="BF35" i="2"/>
  <c r="V24" i="5"/>
  <c r="BF47" i="2"/>
  <c r="V17" i="4"/>
  <c r="BF64" i="2"/>
  <c r="V24" i="4"/>
  <c r="V37"/>
  <c r="V36"/>
  <c r="V38"/>
  <c r="BF36" i="2"/>
  <c r="V25" i="5"/>
  <c r="BF66" i="2"/>
  <c r="V25" i="4"/>
  <c r="BF30" i="2"/>
  <c r="V19" i="5"/>
  <c r="BF68" i="2"/>
  <c r="V27" i="4"/>
  <c r="T38"/>
  <c r="R38" s="1"/>
  <c r="BO66" i="2"/>
  <c r="T25" i="4"/>
  <c r="BO68" i="2"/>
  <c r="T27" i="4"/>
  <c r="R42" i="5"/>
  <c r="T36" i="4"/>
  <c r="R36" s="1"/>
  <c r="BO93" i="2"/>
  <c r="T28" i="4"/>
  <c r="R39" i="5"/>
  <c r="T33" i="4"/>
  <c r="R33" s="1"/>
  <c r="R40" i="5"/>
  <c r="T34" i="4"/>
  <c r="R34" s="1"/>
  <c r="BO29" i="2"/>
  <c r="T18" i="5"/>
  <c r="R18" s="1"/>
  <c r="BO32" i="2"/>
  <c r="T21" i="5"/>
  <c r="R21" s="1"/>
  <c r="BO36" i="2"/>
  <c r="T25" i="5"/>
  <c r="BO67" i="2"/>
  <c r="T26" i="4"/>
  <c r="BO31" i="2"/>
  <c r="T20" i="5"/>
  <c r="R20" s="1"/>
  <c r="BO47" i="2"/>
  <c r="T17" i="4"/>
  <c r="BO49" i="2"/>
  <c r="T18" i="4"/>
  <c r="BO34" i="2"/>
  <c r="T23" i="5"/>
  <c r="BO33" i="2"/>
  <c r="T22" i="5"/>
  <c r="R41"/>
  <c r="T35" i="4"/>
  <c r="R35" s="1"/>
  <c r="AJ28" i="6"/>
  <c r="AH28" s="1"/>
  <c r="T19" i="4"/>
  <c r="BO35" i="2"/>
  <c r="T24" i="5"/>
  <c r="BO97" i="2"/>
  <c r="T31" i="4"/>
  <c r="R43" i="5"/>
  <c r="T37" i="4"/>
  <c r="R37" s="1"/>
  <c r="BO60" i="2"/>
  <c r="T22" i="4"/>
  <c r="BO30" i="2"/>
  <c r="T19" i="5"/>
  <c r="R19" s="1"/>
  <c r="BO96" i="2"/>
  <c r="T30" i="4"/>
  <c r="BO94" i="2"/>
  <c r="T29" i="4"/>
  <c r="BO28" i="2"/>
  <c r="T17" i="5"/>
  <c r="R17" s="1"/>
  <c r="BO63" i="2"/>
  <c r="T23" i="4"/>
  <c r="AJ29" i="6"/>
  <c r="AH29" s="1"/>
  <c r="T20" i="4"/>
  <c r="BO64" i="2"/>
  <c r="T24" i="4"/>
  <c r="AN110" i="2"/>
  <c r="AD25" i="6"/>
  <c r="AN109" i="2"/>
  <c r="AD24" i="6"/>
  <c r="AN105" i="2"/>
  <c r="X24" i="6"/>
  <c r="X25" s="1"/>
  <c r="AD22"/>
  <c r="X22"/>
  <c r="X23" s="1"/>
  <c r="BO105" i="2"/>
  <c r="AJ24" i="6"/>
  <c r="AJ25" s="1"/>
  <c r="AF22"/>
  <c r="AF23" s="1"/>
  <c r="BO12" i="2"/>
  <c r="AJ17" i="6"/>
  <c r="AH17" s="1"/>
  <c r="U53" i="2"/>
  <c r="V29" i="6"/>
  <c r="AD28"/>
  <c r="X28"/>
  <c r="AW105" i="2"/>
  <c r="AN24" i="6"/>
  <c r="AN25" s="1"/>
  <c r="AN108" i="2"/>
  <c r="AD23" i="6"/>
  <c r="AN22"/>
  <c r="AN23" s="1"/>
  <c r="AN103" i="2"/>
  <c r="X20" i="6"/>
  <c r="X21" s="1"/>
  <c r="BF105" i="2"/>
  <c r="AL24" i="6"/>
  <c r="AL25" s="1"/>
  <c r="BO90" i="2"/>
  <c r="AJ30" i="6"/>
  <c r="AH30" s="1"/>
  <c r="AL22"/>
  <c r="AL23" s="1"/>
  <c r="BX103" i="2"/>
  <c r="AF20" i="6"/>
  <c r="AF21" s="1"/>
  <c r="AW12" i="2"/>
  <c r="AN17" i="6"/>
  <c r="U103" i="2"/>
  <c r="V20" i="6"/>
  <c r="AN90" i="2"/>
  <c r="X30" i="6"/>
  <c r="AN111" i="2"/>
  <c r="AD26" i="6"/>
  <c r="AW103" i="2"/>
  <c r="AN20" i="6"/>
  <c r="AN21" s="1"/>
  <c r="BX105" i="2"/>
  <c r="AF24" i="6"/>
  <c r="AF25" s="1"/>
  <c r="BX90" i="2"/>
  <c r="AF30" i="6"/>
  <c r="BO103" i="2"/>
  <c r="AJ20" i="6"/>
  <c r="BF12" i="2"/>
  <c r="AL17" i="6"/>
  <c r="U105" i="2"/>
  <c r="V24" i="6"/>
  <c r="AN12" i="2"/>
  <c r="X17" i="6"/>
  <c r="AW90" i="2"/>
  <c r="AN30" i="6"/>
  <c r="AD29"/>
  <c r="X29"/>
  <c r="AN112" i="2"/>
  <c r="AD27" i="6"/>
  <c r="BF90" i="2"/>
  <c r="AL30" i="6"/>
  <c r="BF103" i="2"/>
  <c r="AL20" i="6"/>
  <c r="AL21" s="1"/>
  <c r="BX12" i="2"/>
  <c r="AF17" i="6"/>
  <c r="U51" i="2"/>
  <c r="V28" i="6"/>
  <c r="O40" i="3"/>
  <c r="AH22" i="6"/>
  <c r="AH23" s="1"/>
  <c r="AJ23"/>
  <c r="CV124" i="2"/>
  <c r="CU124"/>
  <c r="CV125"/>
  <c r="CU125"/>
  <c r="U12"/>
  <c r="CN139"/>
  <c r="CP139" s="1"/>
  <c r="CR139" s="1"/>
  <c r="CT139" s="1"/>
  <c r="CN138"/>
  <c r="CP138" s="1"/>
  <c r="CR138" s="1"/>
  <c r="CT138" s="1"/>
  <c r="CU20"/>
  <c r="CJ20"/>
  <c r="CK20"/>
  <c r="DF20"/>
  <c r="CV20"/>
  <c r="DG5"/>
  <c r="DF5"/>
  <c r="AT38" i="8"/>
  <c r="AU38"/>
  <c r="AV38" s="1"/>
  <c r="L23" i="10" s="1"/>
  <c r="AT47" i="8"/>
  <c r="AT51"/>
  <c r="AU40"/>
  <c r="AV40" s="1"/>
  <c r="L25" i="10" s="1"/>
  <c r="AT40" i="8"/>
  <c r="AT53"/>
  <c r="AT57"/>
  <c r="AU57"/>
  <c r="AV57" s="1"/>
  <c r="L40" i="10" s="1"/>
  <c r="G30"/>
  <c r="AT62" i="8"/>
  <c r="AU35"/>
  <c r="AV35" s="1"/>
  <c r="L20" i="10" s="1"/>
  <c r="AT35" i="8"/>
  <c r="AT49"/>
  <c r="AT52"/>
  <c r="AD72"/>
  <c r="AF72" s="1"/>
  <c r="AG72" s="1"/>
  <c r="AD71"/>
  <c r="AF71" s="1"/>
  <c r="AG71" s="1"/>
  <c r="AD58"/>
  <c r="AF58" s="1"/>
  <c r="AG58" s="1"/>
  <c r="AD64"/>
  <c r="AF64" s="1"/>
  <c r="AG64" s="1"/>
  <c r="AD69"/>
  <c r="AF69" s="1"/>
  <c r="AG69" s="1"/>
  <c r="AD48"/>
  <c r="AF48" s="1"/>
  <c r="AG48" s="1"/>
  <c r="AD52"/>
  <c r="AF52" s="1"/>
  <c r="AG52" s="1"/>
  <c r="AD67"/>
  <c r="AF67" s="1"/>
  <c r="AG67" s="1"/>
  <c r="AD47"/>
  <c r="AF47" s="1"/>
  <c r="AG47" s="1"/>
  <c r="AD51"/>
  <c r="AF51" s="1"/>
  <c r="AG51" s="1"/>
  <c r="AD57"/>
  <c r="AF57" s="1"/>
  <c r="AG57" s="1"/>
  <c r="AD63"/>
  <c r="AF63" s="1"/>
  <c r="AG63" s="1"/>
  <c r="AD59"/>
  <c r="AF59" s="1"/>
  <c r="AG59" s="1"/>
  <c r="AD56"/>
  <c r="AF56" s="1"/>
  <c r="AG56" s="1"/>
  <c r="AI56" s="1"/>
  <c r="AJ56" s="1"/>
  <c r="J39" i="10" s="1"/>
  <c r="N76" i="14" s="1"/>
  <c r="AD60" i="8"/>
  <c r="AF60" s="1"/>
  <c r="AG60" s="1"/>
  <c r="AD62"/>
  <c r="AF62" s="1"/>
  <c r="AG62" s="1"/>
  <c r="AD70"/>
  <c r="AF70" s="1"/>
  <c r="AG70" s="1"/>
  <c r="AD46"/>
  <c r="AF46" s="1"/>
  <c r="AG46" s="1"/>
  <c r="AD50"/>
  <c r="AF50" s="1"/>
  <c r="AD68"/>
  <c r="AF68" s="1"/>
  <c r="AG68" s="1"/>
  <c r="AD49"/>
  <c r="AF49" s="1"/>
  <c r="AG49" s="1"/>
  <c r="AD53"/>
  <c r="AF53" s="1"/>
  <c r="AG53" s="1"/>
  <c r="AD66"/>
  <c r="AF66" s="1"/>
  <c r="AG66" s="1"/>
  <c r="AT63"/>
  <c r="AU41"/>
  <c r="AV41" s="1"/>
  <c r="L26" i="10" s="1"/>
  <c r="AT41" i="8"/>
  <c r="AT59"/>
  <c r="AU59"/>
  <c r="AV59" s="1"/>
  <c r="L42" i="10" s="1"/>
  <c r="AT50" i="8"/>
  <c r="L18" i="10"/>
  <c r="AT33" i="8"/>
  <c r="AT39"/>
  <c r="AU39"/>
  <c r="AV39" s="1"/>
  <c r="L24" i="10" s="1"/>
  <c r="CJ73" i="2"/>
  <c r="AT64" i="8"/>
  <c r="AU36"/>
  <c r="AV36" s="1"/>
  <c r="L21" i="10" s="1"/>
  <c r="AT36" i="8"/>
  <c r="AT48"/>
  <c r="AT58"/>
  <c r="AU58"/>
  <c r="AV58" s="1"/>
  <c r="L41" i="10" s="1"/>
  <c r="AU34" i="8"/>
  <c r="AV34" s="1"/>
  <c r="L19" i="10" s="1"/>
  <c r="AT34" i="8"/>
  <c r="AT60"/>
  <c r="AU60"/>
  <c r="AV60" s="1"/>
  <c r="L43" i="10" s="1"/>
  <c r="AT42" i="8"/>
  <c r="AU42"/>
  <c r="AV42" s="1"/>
  <c r="L27" i="10" s="1"/>
  <c r="AU37" i="8"/>
  <c r="AV37" s="1"/>
  <c r="L22" i="10" s="1"/>
  <c r="AT37" i="8"/>
  <c r="AU43"/>
  <c r="AV43" s="1"/>
  <c r="L28" i="10" s="1"/>
  <c r="AT43" i="8"/>
  <c r="AK47"/>
  <c r="AM47" s="1"/>
  <c r="AN47" s="1"/>
  <c r="AO47" s="1"/>
  <c r="O31" i="10" s="1"/>
  <c r="AK66" i="8"/>
  <c r="AM66" s="1"/>
  <c r="AN66" s="1"/>
  <c r="AO66" s="1"/>
  <c r="O50" i="10" s="1"/>
  <c r="AK46" i="8"/>
  <c r="AM46" s="1"/>
  <c r="AN46" s="1"/>
  <c r="AK50"/>
  <c r="AM50" s="1"/>
  <c r="AN50" s="1"/>
  <c r="AO50" s="1"/>
  <c r="O34" i="10" s="1"/>
  <c r="AK56" i="8"/>
  <c r="AM56" s="1"/>
  <c r="AN56" s="1"/>
  <c r="AO56" s="1"/>
  <c r="O39" i="10" s="1"/>
  <c r="AK49" i="8"/>
  <c r="AM49" s="1"/>
  <c r="AN49" s="1"/>
  <c r="AO49" s="1"/>
  <c r="O33" i="10" s="1"/>
  <c r="AK53" i="8"/>
  <c r="AM53" s="1"/>
  <c r="AN53" s="1"/>
  <c r="AO53" s="1"/>
  <c r="O37" i="10" s="1"/>
  <c r="AK57" i="8"/>
  <c r="AM57" s="1"/>
  <c r="AN57" s="1"/>
  <c r="AO57" s="1"/>
  <c r="O40" i="10" s="1"/>
  <c r="AK59" i="8"/>
  <c r="AM59" s="1"/>
  <c r="AN59" s="1"/>
  <c r="AO59" s="1"/>
  <c r="O42" i="10" s="1"/>
  <c r="AK62" i="8"/>
  <c r="AM62" s="1"/>
  <c r="AN62" s="1"/>
  <c r="AO62" s="1"/>
  <c r="O46" i="10" s="1"/>
  <c r="AK64" i="8"/>
  <c r="AM64" s="1"/>
  <c r="AN64" s="1"/>
  <c r="AO64" s="1"/>
  <c r="O48" i="10" s="1"/>
  <c r="AK58" i="8"/>
  <c r="AM58" s="1"/>
  <c r="AN58" s="1"/>
  <c r="AO58" s="1"/>
  <c r="O41" i="10" s="1"/>
  <c r="AK63" i="8"/>
  <c r="AM63" s="1"/>
  <c r="AN63" s="1"/>
  <c r="AO63" s="1"/>
  <c r="O47" i="10" s="1"/>
  <c r="AK48" i="8"/>
  <c r="AM48" s="1"/>
  <c r="AN48" s="1"/>
  <c r="AO48" s="1"/>
  <c r="O32" i="10" s="1"/>
  <c r="AK52" i="8"/>
  <c r="AM52" s="1"/>
  <c r="AN52" s="1"/>
  <c r="AO52" s="1"/>
  <c r="O36" i="10" s="1"/>
  <c r="AK51" i="8"/>
  <c r="AM51" s="1"/>
  <c r="AN51" s="1"/>
  <c r="AO51" s="1"/>
  <c r="O35" i="10" s="1"/>
  <c r="AK60" i="8"/>
  <c r="AM60" s="1"/>
  <c r="AN60" s="1"/>
  <c r="AO60" s="1"/>
  <c r="O43" i="10" s="1"/>
  <c r="Z86" i="2"/>
  <c r="AA86" s="1"/>
  <c r="AC86" s="1"/>
  <c r="AE86" s="1"/>
  <c r="AD86" s="1"/>
  <c r="Z78"/>
  <c r="AA78" s="1"/>
  <c r="AC78" s="1"/>
  <c r="AE78" s="1"/>
  <c r="AD78" s="1"/>
  <c r="Z72"/>
  <c r="AA72" s="1"/>
  <c r="AC72" s="1"/>
  <c r="AE72" s="1"/>
  <c r="AD72" s="1"/>
  <c r="Z79"/>
  <c r="AA79" s="1"/>
  <c r="AC79" s="1"/>
  <c r="AE79" s="1"/>
  <c r="AD79" s="1"/>
  <c r="Z113"/>
  <c r="AA113" s="1"/>
  <c r="AC113" s="1"/>
  <c r="AE113" s="1"/>
  <c r="AD113" s="1"/>
  <c r="Z117"/>
  <c r="AA117" s="1"/>
  <c r="AC117" s="1"/>
  <c r="AE117" s="1"/>
  <c r="AD117" s="1"/>
  <c r="Z50"/>
  <c r="AA50" s="1"/>
  <c r="AC50" s="1"/>
  <c r="AE50" s="1"/>
  <c r="AD50" s="1"/>
  <c r="Z53"/>
  <c r="AA53" s="1"/>
  <c r="AC53" s="1"/>
  <c r="AE53" s="1"/>
  <c r="Z63"/>
  <c r="AA63" s="1"/>
  <c r="AC63" s="1"/>
  <c r="AE63" s="1"/>
  <c r="AD63" s="1"/>
  <c r="Z67"/>
  <c r="AA67" s="1"/>
  <c r="AC67" s="1"/>
  <c r="AE67" s="1"/>
  <c r="AD67" s="1"/>
  <c r="Z55"/>
  <c r="AA55" s="1"/>
  <c r="AC55" s="1"/>
  <c r="AE55" s="1"/>
  <c r="AD55" s="1"/>
  <c r="AA52"/>
  <c r="AC52" s="1"/>
  <c r="AE52" s="1"/>
  <c r="AD52" s="1"/>
  <c r="Z98"/>
  <c r="AA98" s="1"/>
  <c r="AC98" s="1"/>
  <c r="AE98" s="1"/>
  <c r="AD98" s="1"/>
  <c r="AA106"/>
  <c r="AC106" s="1"/>
  <c r="AE106" s="1"/>
  <c r="AD106" s="1"/>
  <c r="Z91"/>
  <c r="AA91" s="1"/>
  <c r="AC91" s="1"/>
  <c r="AE91" s="1"/>
  <c r="AD91" s="1"/>
  <c r="Z99"/>
  <c r="AA99" s="1"/>
  <c r="AC99" s="1"/>
  <c r="AE99" s="1"/>
  <c r="AD99" s="1"/>
  <c r="AA107"/>
  <c r="AC107" s="1"/>
  <c r="AE107" s="1"/>
  <c r="R22" i="6" s="1"/>
  <c r="R23" s="1"/>
  <c r="Z42" i="2"/>
  <c r="AA42" s="1"/>
  <c r="AC42" s="1"/>
  <c r="AE42" s="1"/>
  <c r="AD42" s="1"/>
  <c r="Z8"/>
  <c r="AA8" s="1"/>
  <c r="AC8" s="1"/>
  <c r="AE8" s="1"/>
  <c r="AD8" s="1"/>
  <c r="AA16"/>
  <c r="AC16" s="1"/>
  <c r="AE16" s="1"/>
  <c r="AD16" s="1"/>
  <c r="AA17"/>
  <c r="AC17" s="1"/>
  <c r="AE17" s="1"/>
  <c r="AD17" s="1"/>
  <c r="AA15"/>
  <c r="AC15" s="1"/>
  <c r="AE15" s="1"/>
  <c r="AD15" s="1"/>
  <c r="Z89"/>
  <c r="AA89" s="1"/>
  <c r="AC89" s="1"/>
  <c r="AE89" s="1"/>
  <c r="AD89" s="1"/>
  <c r="Z82"/>
  <c r="AA82" s="1"/>
  <c r="AC82" s="1"/>
  <c r="AE82" s="1"/>
  <c r="AD82" s="1"/>
  <c r="Z54"/>
  <c r="AA54" s="1"/>
  <c r="AC54" s="1"/>
  <c r="AE54" s="1"/>
  <c r="AD54" s="1"/>
  <c r="AA56"/>
  <c r="AC56" s="1"/>
  <c r="AE56" s="1"/>
  <c r="AD56" s="1"/>
  <c r="Z100"/>
  <c r="AA100" s="1"/>
  <c r="AC100" s="1"/>
  <c r="AE100" s="1"/>
  <c r="AD100" s="1"/>
  <c r="Z101"/>
  <c r="AA101" s="1"/>
  <c r="AC101" s="1"/>
  <c r="AE101" s="1"/>
  <c r="AD101" s="1"/>
  <c r="AA5"/>
  <c r="AC5" s="1"/>
  <c r="AE5" s="1"/>
  <c r="AD5" s="1"/>
  <c r="Z83"/>
  <c r="AA83" s="1"/>
  <c r="AC83" s="1"/>
  <c r="AE83" s="1"/>
  <c r="AD83" s="1"/>
  <c r="Z74"/>
  <c r="AA74" s="1"/>
  <c r="AC74" s="1"/>
  <c r="AE74" s="1"/>
  <c r="AD74" s="1"/>
  <c r="Z87"/>
  <c r="AA87" s="1"/>
  <c r="AC87" s="1"/>
  <c r="AE87" s="1"/>
  <c r="AD87" s="1"/>
  <c r="Z77"/>
  <c r="AA77" s="1"/>
  <c r="AC77" s="1"/>
  <c r="AE77" s="1"/>
  <c r="AD77" s="1"/>
  <c r="Z88"/>
  <c r="AA88" s="1"/>
  <c r="AC88" s="1"/>
  <c r="AE88" s="1"/>
  <c r="AD88" s="1"/>
  <c r="Z116"/>
  <c r="AA116" s="1"/>
  <c r="AC116" s="1"/>
  <c r="AE116" s="1"/>
  <c r="AD116" s="1"/>
  <c r="Z49"/>
  <c r="AA49" s="1"/>
  <c r="AC49" s="1"/>
  <c r="AE49" s="1"/>
  <c r="AD49" s="1"/>
  <c r="Z60"/>
  <c r="AA60" s="1"/>
  <c r="AC60" s="1"/>
  <c r="AE60" s="1"/>
  <c r="AD60" s="1"/>
  <c r="Z62"/>
  <c r="AA62" s="1"/>
  <c r="AC62" s="1"/>
  <c r="AE62" s="1"/>
  <c r="AD62" s="1"/>
  <c r="Z66"/>
  <c r="AA66" s="1"/>
  <c r="AC66" s="1"/>
  <c r="AE66" s="1"/>
  <c r="AD66" s="1"/>
  <c r="Z70"/>
  <c r="AA70" s="1"/>
  <c r="AC70" s="1"/>
  <c r="AE70" s="1"/>
  <c r="AD70" s="1"/>
  <c r="AA112"/>
  <c r="AC112" s="1"/>
  <c r="AE112" s="1"/>
  <c r="AD112" s="1"/>
  <c r="Z71"/>
  <c r="AA71" s="1"/>
  <c r="AC71" s="1"/>
  <c r="AE71" s="1"/>
  <c r="AD71" s="1"/>
  <c r="Z96"/>
  <c r="AA96" s="1"/>
  <c r="AC96" s="1"/>
  <c r="AE96" s="1"/>
  <c r="AD96" s="1"/>
  <c r="AA104"/>
  <c r="AC104" s="1"/>
  <c r="AE104" s="1"/>
  <c r="AD104" s="1"/>
  <c r="Z41"/>
  <c r="AA41" s="1"/>
  <c r="AC41" s="1"/>
  <c r="AE41" s="1"/>
  <c r="AD41" s="1"/>
  <c r="Z97"/>
  <c r="AA97" s="1"/>
  <c r="AC97" s="1"/>
  <c r="AE97" s="1"/>
  <c r="AD97" s="1"/>
  <c r="AA105"/>
  <c r="AC105" s="1"/>
  <c r="AE105" s="1"/>
  <c r="R24" i="6" s="1"/>
  <c r="R25" s="1"/>
  <c r="Z51" i="2"/>
  <c r="AA51" s="1"/>
  <c r="AC51" s="1"/>
  <c r="AE51" s="1"/>
  <c r="Z6"/>
  <c r="AA6" s="1"/>
  <c r="AC6" s="1"/>
  <c r="AE6" s="1"/>
  <c r="AD6" s="1"/>
  <c r="AA14"/>
  <c r="AC14" s="1"/>
  <c r="AE14" s="1"/>
  <c r="AD14" s="1"/>
  <c r="AA13"/>
  <c r="AC13" s="1"/>
  <c r="AE13" s="1"/>
  <c r="AD13" s="1"/>
  <c r="Z11"/>
  <c r="AA11" s="1"/>
  <c r="AC11" s="1"/>
  <c r="AE11" s="1"/>
  <c r="AD11" s="1"/>
  <c r="Z81"/>
  <c r="AA81" s="1"/>
  <c r="AC81" s="1"/>
  <c r="AE81" s="1"/>
  <c r="AD81" s="1"/>
  <c r="AA114"/>
  <c r="AC114" s="1"/>
  <c r="AE114" s="1"/>
  <c r="AD114" s="1"/>
  <c r="Z58"/>
  <c r="AA58" s="1"/>
  <c r="AC58" s="1"/>
  <c r="AE58" s="1"/>
  <c r="AD58" s="1"/>
  <c r="Z68"/>
  <c r="AA68" s="1"/>
  <c r="AC68" s="1"/>
  <c r="AE68" s="1"/>
  <c r="AD68" s="1"/>
  <c r="Z92"/>
  <c r="AA92" s="1"/>
  <c r="AC92" s="1"/>
  <c r="AE92" s="1"/>
  <c r="AD92" s="1"/>
  <c r="Z93"/>
  <c r="AA93" s="1"/>
  <c r="AC93" s="1"/>
  <c r="AE93" s="1"/>
  <c r="AD93" s="1"/>
  <c r="AA18"/>
  <c r="AC18" s="1"/>
  <c r="AE18" s="1"/>
  <c r="AD18" s="1"/>
  <c r="Z80"/>
  <c r="AA80" s="1"/>
  <c r="AC80" s="1"/>
  <c r="AE80" s="1"/>
  <c r="AD80" s="1"/>
  <c r="Z47"/>
  <c r="AA47" s="1"/>
  <c r="AC47" s="1"/>
  <c r="AE47" s="1"/>
  <c r="AD47" s="1"/>
  <c r="Z84"/>
  <c r="AA84" s="1"/>
  <c r="AC84" s="1"/>
  <c r="AE84" s="1"/>
  <c r="AD84" s="1"/>
  <c r="Z75"/>
  <c r="AA75" s="1"/>
  <c r="AC75" s="1"/>
  <c r="AE75" s="1"/>
  <c r="AD75" s="1"/>
  <c r="Z85"/>
  <c r="AA85" s="1"/>
  <c r="AC85" s="1"/>
  <c r="AE85" s="1"/>
  <c r="AD85" s="1"/>
  <c r="Z115"/>
  <c r="AA115" s="1"/>
  <c r="AC115" s="1"/>
  <c r="AE115" s="1"/>
  <c r="AD115" s="1"/>
  <c r="Z48"/>
  <c r="AA48" s="1"/>
  <c r="AC48" s="1"/>
  <c r="AE48" s="1"/>
  <c r="AD48" s="1"/>
  <c r="Z59"/>
  <c r="AA59" s="1"/>
  <c r="AC59" s="1"/>
  <c r="AE59" s="1"/>
  <c r="AD59" s="1"/>
  <c r="Z61"/>
  <c r="AA61" s="1"/>
  <c r="AC61" s="1"/>
  <c r="AE61" s="1"/>
  <c r="AD61" s="1"/>
  <c r="Z65"/>
  <c r="AA65" s="1"/>
  <c r="AC65" s="1"/>
  <c r="AE65" s="1"/>
  <c r="AD65" s="1"/>
  <c r="Z69"/>
  <c r="AA69" s="1"/>
  <c r="AC69" s="1"/>
  <c r="AE69" s="1"/>
  <c r="AD69" s="1"/>
  <c r="Z57"/>
  <c r="AA57" s="1"/>
  <c r="AC57" s="1"/>
  <c r="AE57" s="1"/>
  <c r="AD57" s="1"/>
  <c r="Z90"/>
  <c r="AA90" s="1"/>
  <c r="AC90" s="1"/>
  <c r="AE90" s="1"/>
  <c r="AD90" s="1"/>
  <c r="Z94"/>
  <c r="AA94" s="1"/>
  <c r="AC94" s="1"/>
  <c r="AE94" s="1"/>
  <c r="AD94" s="1"/>
  <c r="Z102"/>
  <c r="AA102" s="1"/>
  <c r="AC102" s="1"/>
  <c r="AE102" s="1"/>
  <c r="AD102" s="1"/>
  <c r="AA110"/>
  <c r="AC110" s="1"/>
  <c r="AE110" s="1"/>
  <c r="AD110" s="1"/>
  <c r="Z95"/>
  <c r="AA95" s="1"/>
  <c r="AC95" s="1"/>
  <c r="AE95" s="1"/>
  <c r="AD95" s="1"/>
  <c r="AA103"/>
  <c r="AC103" s="1"/>
  <c r="AE103" s="1"/>
  <c r="R20" i="6" s="1"/>
  <c r="R21" s="1"/>
  <c r="AA111" i="2"/>
  <c r="AC111" s="1"/>
  <c r="AE111" s="1"/>
  <c r="AD111" s="1"/>
  <c r="AA12"/>
  <c r="AC12" s="1"/>
  <c r="AE12" s="1"/>
  <c r="R17" i="6" s="1"/>
  <c r="Z9" i="2"/>
  <c r="AA9" s="1"/>
  <c r="AC9" s="1"/>
  <c r="AE9" s="1"/>
  <c r="AD9" s="1"/>
  <c r="Z7"/>
  <c r="AA7" s="1"/>
  <c r="AC7" s="1"/>
  <c r="AE7" s="1"/>
  <c r="AD7" s="1"/>
  <c r="Z76"/>
  <c r="AA76" s="1"/>
  <c r="AC76" s="1"/>
  <c r="AE76" s="1"/>
  <c r="AD76" s="1"/>
  <c r="Z73"/>
  <c r="AA73" s="1"/>
  <c r="AC73" s="1"/>
  <c r="AE73" s="1"/>
  <c r="AD73" s="1"/>
  <c r="Z118"/>
  <c r="AA118" s="1"/>
  <c r="AC118" s="1"/>
  <c r="AE118" s="1"/>
  <c r="AD118" s="1"/>
  <c r="Z64"/>
  <c r="AA64" s="1"/>
  <c r="AC64" s="1"/>
  <c r="AE64" s="1"/>
  <c r="AD64" s="1"/>
  <c r="AA108"/>
  <c r="AC108" s="1"/>
  <c r="AE108" s="1"/>
  <c r="AD108" s="1"/>
  <c r="AA109"/>
  <c r="AC109" s="1"/>
  <c r="AE109" s="1"/>
  <c r="AD109" s="1"/>
  <c r="Z10"/>
  <c r="AA10" s="1"/>
  <c r="AC10" s="1"/>
  <c r="AE10" s="1"/>
  <c r="AD10" s="1"/>
  <c r="AA19"/>
  <c r="AC19" s="1"/>
  <c r="AE19" s="1"/>
  <c r="AD19" s="1"/>
  <c r="DF105"/>
  <c r="DG105"/>
  <c r="DF57"/>
  <c r="DG57"/>
  <c r="DG9"/>
  <c r="DF9"/>
  <c r="DG70"/>
  <c r="DF70"/>
  <c r="DG38"/>
  <c r="DF38"/>
  <c r="DF107"/>
  <c r="DG107"/>
  <c r="DG59"/>
  <c r="DF59"/>
  <c r="DF11"/>
  <c r="DG11"/>
  <c r="DG80"/>
  <c r="DF80"/>
  <c r="DG32"/>
  <c r="DF32"/>
  <c r="DF109"/>
  <c r="DG109"/>
  <c r="DF93"/>
  <c r="DG93"/>
  <c r="DF77"/>
  <c r="DG77"/>
  <c r="DF61"/>
  <c r="DG61"/>
  <c r="DG45"/>
  <c r="DF45"/>
  <c r="DG29"/>
  <c r="DF29"/>
  <c r="DF13"/>
  <c r="DG13"/>
  <c r="DF110"/>
  <c r="DG110"/>
  <c r="DG94"/>
  <c r="DF94"/>
  <c r="DF78"/>
  <c r="DG78"/>
  <c r="DG58"/>
  <c r="DF58"/>
  <c r="DG42"/>
  <c r="DF42"/>
  <c r="DG26"/>
  <c r="DF26"/>
  <c r="DG10"/>
  <c r="DF10"/>
  <c r="DG111"/>
  <c r="DF111"/>
  <c r="DG95"/>
  <c r="DF95"/>
  <c r="DF79"/>
  <c r="DG79"/>
  <c r="DG63"/>
  <c r="DF63"/>
  <c r="DG47"/>
  <c r="DF47"/>
  <c r="DG31"/>
  <c r="DF31"/>
  <c r="DG15"/>
  <c r="DF15"/>
  <c r="DF116"/>
  <c r="DG116"/>
  <c r="DG100"/>
  <c r="DF100"/>
  <c r="DG84"/>
  <c r="DF84"/>
  <c r="DG68"/>
  <c r="DF68"/>
  <c r="DG52"/>
  <c r="DF52"/>
  <c r="DG36"/>
  <c r="DF36"/>
  <c r="DG16"/>
  <c r="DF16"/>
  <c r="DF121"/>
  <c r="DG121"/>
  <c r="DG73"/>
  <c r="DF73"/>
  <c r="DF25"/>
  <c r="DG25"/>
  <c r="DF90"/>
  <c r="DG90"/>
  <c r="DG22"/>
  <c r="DF22"/>
  <c r="DF75"/>
  <c r="DG75"/>
  <c r="DF27"/>
  <c r="DG27"/>
  <c r="DF96"/>
  <c r="DG96"/>
  <c r="DG48"/>
  <c r="DF48"/>
  <c r="DF113"/>
  <c r="DG113"/>
  <c r="DF97"/>
  <c r="DG97"/>
  <c r="DF81"/>
  <c r="DG81"/>
  <c r="DF65"/>
  <c r="DG65"/>
  <c r="DG49"/>
  <c r="DF49"/>
  <c r="DG33"/>
  <c r="DF33"/>
  <c r="DG17"/>
  <c r="DF17"/>
  <c r="DF114"/>
  <c r="DG114"/>
  <c r="DF98"/>
  <c r="DG98"/>
  <c r="DF82"/>
  <c r="DG82"/>
  <c r="DG62"/>
  <c r="DF62"/>
  <c r="DG46"/>
  <c r="DF46"/>
  <c r="DG30"/>
  <c r="DF30"/>
  <c r="DF14"/>
  <c r="DG14"/>
  <c r="DF115"/>
  <c r="DG115"/>
  <c r="DG99"/>
  <c r="DF99"/>
  <c r="DF83"/>
  <c r="DG83"/>
  <c r="DG67"/>
  <c r="DF67"/>
  <c r="DG51"/>
  <c r="DF51"/>
  <c r="DG35"/>
  <c r="DF35"/>
  <c r="DG19"/>
  <c r="DF19"/>
  <c r="DF120"/>
  <c r="DG120"/>
  <c r="DF104"/>
  <c r="DG104"/>
  <c r="DG88"/>
  <c r="DF88"/>
  <c r="DG72"/>
  <c r="DF72"/>
  <c r="DG56"/>
  <c r="DF56"/>
  <c r="DG40"/>
  <c r="DF40"/>
  <c r="DF24"/>
  <c r="DG24"/>
  <c r="DG89"/>
  <c r="DF89"/>
  <c r="DG41"/>
  <c r="DF41"/>
  <c r="DG106"/>
  <c r="DF106"/>
  <c r="DG54"/>
  <c r="DF54"/>
  <c r="DF6"/>
  <c r="DG6"/>
  <c r="DG91"/>
  <c r="DF91"/>
  <c r="DG43"/>
  <c r="DF43"/>
  <c r="DF112"/>
  <c r="DG112"/>
  <c r="DF64"/>
  <c r="DG64"/>
  <c r="DG12"/>
  <c r="DF12"/>
  <c r="DF117"/>
  <c r="DG117"/>
  <c r="DF101"/>
  <c r="DG101"/>
  <c r="DF85"/>
  <c r="DG85"/>
  <c r="DG69"/>
  <c r="DF69"/>
  <c r="DG53"/>
  <c r="DF53"/>
  <c r="DG37"/>
  <c r="DF37"/>
  <c r="DF21"/>
  <c r="DG21"/>
  <c r="DF118"/>
  <c r="DG118"/>
  <c r="DG102"/>
  <c r="DF102"/>
  <c r="DG86"/>
  <c r="DF86"/>
  <c r="DF66"/>
  <c r="DG66"/>
  <c r="DG50"/>
  <c r="DF50"/>
  <c r="DG34"/>
  <c r="DF34"/>
  <c r="DG18"/>
  <c r="DF18"/>
  <c r="DG119"/>
  <c r="DF119"/>
  <c r="DF103"/>
  <c r="DG103"/>
  <c r="DF87"/>
  <c r="DG87"/>
  <c r="DG71"/>
  <c r="DF71"/>
  <c r="DG55"/>
  <c r="DF55"/>
  <c r="DG39"/>
  <c r="DF39"/>
  <c r="DF23"/>
  <c r="DG23"/>
  <c r="DG7"/>
  <c r="DF7"/>
  <c r="DF108"/>
  <c r="DG108"/>
  <c r="DF92"/>
  <c r="DG92"/>
  <c r="DG76"/>
  <c r="DF76"/>
  <c r="DG60"/>
  <c r="DF60"/>
  <c r="DG44"/>
  <c r="DF44"/>
  <c r="DG28"/>
  <c r="DF28"/>
  <c r="DG8"/>
  <c r="DF8"/>
  <c r="U107"/>
  <c r="U41"/>
  <c r="L18" i="3"/>
  <c r="CN117" i="2"/>
  <c r="CP117" s="1"/>
  <c r="CR117" s="1"/>
  <c r="CT117" s="1"/>
  <c r="CS117" s="1"/>
  <c r="CN44"/>
  <c r="CP44" s="1"/>
  <c r="CR44" s="1"/>
  <c r="CT44" s="1"/>
  <c r="CS44" s="1"/>
  <c r="CN36"/>
  <c r="CP36" s="1"/>
  <c r="CR36" s="1"/>
  <c r="CT36" s="1"/>
  <c r="CS36" s="1"/>
  <c r="CN11"/>
  <c r="CP11" s="1"/>
  <c r="CR11" s="1"/>
  <c r="CT11" s="1"/>
  <c r="CS11" s="1"/>
  <c r="CN35"/>
  <c r="CP35" s="1"/>
  <c r="CR35" s="1"/>
  <c r="CT35" s="1"/>
  <c r="CS35" s="1"/>
  <c r="CN51"/>
  <c r="CP51" s="1"/>
  <c r="CR51" s="1"/>
  <c r="CT51" s="1"/>
  <c r="CN67"/>
  <c r="CP67" s="1"/>
  <c r="CR67" s="1"/>
  <c r="CT67" s="1"/>
  <c r="CS67" s="1"/>
  <c r="CN83"/>
  <c r="CP83" s="1"/>
  <c r="CR83" s="1"/>
  <c r="CT83" s="1"/>
  <c r="CS83" s="1"/>
  <c r="CN99"/>
  <c r="CP99" s="1"/>
  <c r="CR99" s="1"/>
  <c r="CT99" s="1"/>
  <c r="CS99" s="1"/>
  <c r="CN115"/>
  <c r="CP115" s="1"/>
  <c r="CR115" s="1"/>
  <c r="CT115" s="1"/>
  <c r="CS115" s="1"/>
  <c r="CN56"/>
  <c r="CP56" s="1"/>
  <c r="CR56" s="1"/>
  <c r="CT56" s="1"/>
  <c r="CS56" s="1"/>
  <c r="CN72"/>
  <c r="CP72" s="1"/>
  <c r="CR72" s="1"/>
  <c r="CT72" s="1"/>
  <c r="CS72" s="1"/>
  <c r="CN88"/>
  <c r="CP88" s="1"/>
  <c r="CR88" s="1"/>
  <c r="CT88" s="1"/>
  <c r="CS88" s="1"/>
  <c r="CN104"/>
  <c r="CP104" s="1"/>
  <c r="CR104" s="1"/>
  <c r="CT104" s="1"/>
  <c r="CS104" s="1"/>
  <c r="CN6"/>
  <c r="CP6" s="1"/>
  <c r="CR6" s="1"/>
  <c r="CT6" s="1"/>
  <c r="CS6" s="1"/>
  <c r="CN30"/>
  <c r="CP30" s="1"/>
  <c r="CR30" s="1"/>
  <c r="CT30" s="1"/>
  <c r="CS30" s="1"/>
  <c r="CN46"/>
  <c r="CP46" s="1"/>
  <c r="CR46" s="1"/>
  <c r="CT46" s="1"/>
  <c r="CS46" s="1"/>
  <c r="CN62"/>
  <c r="CP62" s="1"/>
  <c r="CR62" s="1"/>
  <c r="CT62" s="1"/>
  <c r="CS62" s="1"/>
  <c r="CN78"/>
  <c r="CP78" s="1"/>
  <c r="CR78" s="1"/>
  <c r="CT78" s="1"/>
  <c r="CS78" s="1"/>
  <c r="CN94"/>
  <c r="CP94" s="1"/>
  <c r="CR94" s="1"/>
  <c r="CT94" s="1"/>
  <c r="CS94" s="1"/>
  <c r="CN110"/>
  <c r="CP110" s="1"/>
  <c r="CR110" s="1"/>
  <c r="CT110" s="1"/>
  <c r="CS110" s="1"/>
  <c r="CN9"/>
  <c r="CP9" s="1"/>
  <c r="CR9" s="1"/>
  <c r="CT9" s="1"/>
  <c r="CS9" s="1"/>
  <c r="CN33"/>
  <c r="CP33" s="1"/>
  <c r="CR33" s="1"/>
  <c r="CT33" s="1"/>
  <c r="CS33" s="1"/>
  <c r="CN49"/>
  <c r="CP49" s="1"/>
  <c r="CR49" s="1"/>
  <c r="CT49" s="1"/>
  <c r="CS49" s="1"/>
  <c r="CN65"/>
  <c r="CP65" s="1"/>
  <c r="CR65" s="1"/>
  <c r="CT65" s="1"/>
  <c r="CS65" s="1"/>
  <c r="CN81"/>
  <c r="CP81" s="1"/>
  <c r="CR81" s="1"/>
  <c r="CT81" s="1"/>
  <c r="CS81" s="1"/>
  <c r="CN97"/>
  <c r="CP97" s="1"/>
  <c r="CR97" s="1"/>
  <c r="CT97" s="1"/>
  <c r="CS97" s="1"/>
  <c r="CN113"/>
  <c r="CP113" s="1"/>
  <c r="CR113" s="1"/>
  <c r="CT113" s="1"/>
  <c r="CS113" s="1"/>
  <c r="CN28"/>
  <c r="CP28" s="1"/>
  <c r="CR28" s="1"/>
  <c r="CT28" s="1"/>
  <c r="CS28" s="1"/>
  <c r="CN12"/>
  <c r="CP12" s="1"/>
  <c r="CR12" s="1"/>
  <c r="CT12" s="1"/>
  <c r="CS12" s="1"/>
  <c r="CN7"/>
  <c r="CP7" s="1"/>
  <c r="CR7" s="1"/>
  <c r="CT7" s="1"/>
  <c r="CS7" s="1"/>
  <c r="CN31"/>
  <c r="CP31" s="1"/>
  <c r="CR31" s="1"/>
  <c r="CT31" s="1"/>
  <c r="CS31" s="1"/>
  <c r="CN47"/>
  <c r="CP47" s="1"/>
  <c r="CR47" s="1"/>
  <c r="CT47" s="1"/>
  <c r="CS47" s="1"/>
  <c r="CN63"/>
  <c r="CP63" s="1"/>
  <c r="CR63" s="1"/>
  <c r="CT63" s="1"/>
  <c r="CS63" s="1"/>
  <c r="CN79"/>
  <c r="CP79" s="1"/>
  <c r="CR79" s="1"/>
  <c r="CT79" s="1"/>
  <c r="CS79" s="1"/>
  <c r="CN95"/>
  <c r="CP95" s="1"/>
  <c r="CR95" s="1"/>
  <c r="CT95" s="1"/>
  <c r="CS95" s="1"/>
  <c r="CN111"/>
  <c r="CP111" s="1"/>
  <c r="CR111" s="1"/>
  <c r="CT111" s="1"/>
  <c r="CS111" s="1"/>
  <c r="CN52"/>
  <c r="CP52" s="1"/>
  <c r="CR52" s="1"/>
  <c r="CT52" s="1"/>
  <c r="CS52" s="1"/>
  <c r="CN68"/>
  <c r="CP68" s="1"/>
  <c r="CR68" s="1"/>
  <c r="CT68" s="1"/>
  <c r="CS68" s="1"/>
  <c r="CN84"/>
  <c r="CP84" s="1"/>
  <c r="CR84" s="1"/>
  <c r="CT84" s="1"/>
  <c r="CS84" s="1"/>
  <c r="CN100"/>
  <c r="CP100" s="1"/>
  <c r="CR100" s="1"/>
  <c r="CT100" s="1"/>
  <c r="CS100" s="1"/>
  <c r="CN116"/>
  <c r="CP116" s="1"/>
  <c r="CR116" s="1"/>
  <c r="CT116" s="1"/>
  <c r="CS116" s="1"/>
  <c r="CN18"/>
  <c r="CP18" s="1"/>
  <c r="CR18" s="1"/>
  <c r="CT18" s="1"/>
  <c r="CS18" s="1"/>
  <c r="CN42"/>
  <c r="CP42" s="1"/>
  <c r="CR42" s="1"/>
  <c r="CT42" s="1"/>
  <c r="CS42" s="1"/>
  <c r="CN58"/>
  <c r="CP58" s="1"/>
  <c r="CR58" s="1"/>
  <c r="CT58" s="1"/>
  <c r="CS58" s="1"/>
  <c r="CN74"/>
  <c r="CP74" s="1"/>
  <c r="CR74" s="1"/>
  <c r="CT74" s="1"/>
  <c r="CN90"/>
  <c r="CP90" s="1"/>
  <c r="CR90" s="1"/>
  <c r="CT90" s="1"/>
  <c r="CS90" s="1"/>
  <c r="CN106"/>
  <c r="CP106" s="1"/>
  <c r="CR106" s="1"/>
  <c r="CT106" s="1"/>
  <c r="CS106" s="1"/>
  <c r="CN5"/>
  <c r="CP5" s="1"/>
  <c r="CR5" s="1"/>
  <c r="CT5" s="1"/>
  <c r="CS5" s="1"/>
  <c r="CN29"/>
  <c r="CP29" s="1"/>
  <c r="CR29" s="1"/>
  <c r="CT29" s="1"/>
  <c r="CS29" s="1"/>
  <c r="CN45"/>
  <c r="CP45" s="1"/>
  <c r="CR45" s="1"/>
  <c r="CT45" s="1"/>
  <c r="CS45" s="1"/>
  <c r="CN61"/>
  <c r="CP61" s="1"/>
  <c r="CR61" s="1"/>
  <c r="CT61" s="1"/>
  <c r="CS61" s="1"/>
  <c r="CN77"/>
  <c r="CP77" s="1"/>
  <c r="CR77" s="1"/>
  <c r="CT77" s="1"/>
  <c r="CS77" s="1"/>
  <c r="CN93"/>
  <c r="CP93" s="1"/>
  <c r="CR93" s="1"/>
  <c r="CT93" s="1"/>
  <c r="CS93" s="1"/>
  <c r="CN109"/>
  <c r="CP109" s="1"/>
  <c r="CR109" s="1"/>
  <c r="CT109" s="1"/>
  <c r="CS109" s="1"/>
  <c r="CN8"/>
  <c r="CP8" s="1"/>
  <c r="CR8" s="1"/>
  <c r="CT8" s="1"/>
  <c r="CS8" s="1"/>
  <c r="CN40"/>
  <c r="CP40" s="1"/>
  <c r="CR40" s="1"/>
  <c r="CT40" s="1"/>
  <c r="CS40" s="1"/>
  <c r="CN19"/>
  <c r="CP19" s="1"/>
  <c r="CR19" s="1"/>
  <c r="CT19" s="1"/>
  <c r="CS19" s="1"/>
  <c r="CN43"/>
  <c r="CP43" s="1"/>
  <c r="CR43" s="1"/>
  <c r="CT43" s="1"/>
  <c r="CS43" s="1"/>
  <c r="CN59"/>
  <c r="CP59" s="1"/>
  <c r="CR59" s="1"/>
  <c r="CT59" s="1"/>
  <c r="CS59" s="1"/>
  <c r="CN75"/>
  <c r="CP75" s="1"/>
  <c r="CR75" s="1"/>
  <c r="CT75" s="1"/>
  <c r="CS75" s="1"/>
  <c r="CN91"/>
  <c r="CP91" s="1"/>
  <c r="CR91" s="1"/>
  <c r="CT91" s="1"/>
  <c r="CS91" s="1"/>
  <c r="CN107"/>
  <c r="CP107" s="1"/>
  <c r="CR107" s="1"/>
  <c r="CT107" s="1"/>
  <c r="CS107" s="1"/>
  <c r="CN48"/>
  <c r="CP48" s="1"/>
  <c r="CR48" s="1"/>
  <c r="CT48" s="1"/>
  <c r="CS48" s="1"/>
  <c r="CN64"/>
  <c r="CP64" s="1"/>
  <c r="CR64" s="1"/>
  <c r="CT64" s="1"/>
  <c r="CS64" s="1"/>
  <c r="CN80"/>
  <c r="CP80" s="1"/>
  <c r="CR80" s="1"/>
  <c r="CT80" s="1"/>
  <c r="CS80" s="1"/>
  <c r="CN96"/>
  <c r="CP96" s="1"/>
  <c r="CR96" s="1"/>
  <c r="CT96" s="1"/>
  <c r="CS96" s="1"/>
  <c r="CN112"/>
  <c r="CP112" s="1"/>
  <c r="CR112" s="1"/>
  <c r="CT112" s="1"/>
  <c r="CS112" s="1"/>
  <c r="CN14"/>
  <c r="CP14" s="1"/>
  <c r="CR14" s="1"/>
  <c r="CT14" s="1"/>
  <c r="CS14" s="1"/>
  <c r="CN38"/>
  <c r="CP38" s="1"/>
  <c r="CR38" s="1"/>
  <c r="CT38" s="1"/>
  <c r="CS38" s="1"/>
  <c r="CN54"/>
  <c r="CP54" s="1"/>
  <c r="CR54" s="1"/>
  <c r="CT54" s="1"/>
  <c r="CS54" s="1"/>
  <c r="CN70"/>
  <c r="CP70" s="1"/>
  <c r="CR70" s="1"/>
  <c r="CT70" s="1"/>
  <c r="CS70" s="1"/>
  <c r="CN86"/>
  <c r="CP86" s="1"/>
  <c r="CR86" s="1"/>
  <c r="CT86" s="1"/>
  <c r="CS86" s="1"/>
  <c r="CN102"/>
  <c r="CP102" s="1"/>
  <c r="CR102" s="1"/>
  <c r="CT102" s="1"/>
  <c r="CS102" s="1"/>
  <c r="CN118"/>
  <c r="CP118" s="1"/>
  <c r="CR118" s="1"/>
  <c r="CT118" s="1"/>
  <c r="CS118" s="1"/>
  <c r="CN17"/>
  <c r="CP17" s="1"/>
  <c r="CR17" s="1"/>
  <c r="CT17" s="1"/>
  <c r="CS17" s="1"/>
  <c r="CN41"/>
  <c r="CP41" s="1"/>
  <c r="CR41" s="1"/>
  <c r="CT41" s="1"/>
  <c r="CS41" s="1"/>
  <c r="CN57"/>
  <c r="CP57" s="1"/>
  <c r="CR57" s="1"/>
  <c r="CT57" s="1"/>
  <c r="CS57" s="1"/>
  <c r="CN73"/>
  <c r="CP73" s="1"/>
  <c r="CR73" s="1"/>
  <c r="CT73" s="1"/>
  <c r="CS73" s="1"/>
  <c r="CN89"/>
  <c r="CP89" s="1"/>
  <c r="CR89" s="1"/>
  <c r="CT89" s="1"/>
  <c r="CS89" s="1"/>
  <c r="CN105"/>
  <c r="CP105" s="1"/>
  <c r="CR105" s="1"/>
  <c r="CT105" s="1"/>
  <c r="CN32"/>
  <c r="CP32" s="1"/>
  <c r="CR32" s="1"/>
  <c r="CT32" s="1"/>
  <c r="CS32" s="1"/>
  <c r="CN121"/>
  <c r="CP121" s="1"/>
  <c r="CR121" s="1"/>
  <c r="CT121" s="1"/>
  <c r="CS121" s="1"/>
  <c r="CN16"/>
  <c r="CP16" s="1"/>
  <c r="CR16" s="1"/>
  <c r="CT16" s="1"/>
  <c r="CS16" s="1"/>
  <c r="CN15"/>
  <c r="CP15" s="1"/>
  <c r="CR15" s="1"/>
  <c r="CT15" s="1"/>
  <c r="CS15" s="1"/>
  <c r="CN39"/>
  <c r="CP39" s="1"/>
  <c r="CR39" s="1"/>
  <c r="CT39" s="1"/>
  <c r="CS39" s="1"/>
  <c r="CN55"/>
  <c r="CP55" s="1"/>
  <c r="CR55" s="1"/>
  <c r="CT55" s="1"/>
  <c r="CS55" s="1"/>
  <c r="CN71"/>
  <c r="CP71" s="1"/>
  <c r="CR71" s="1"/>
  <c r="CT71" s="1"/>
  <c r="CS71" s="1"/>
  <c r="CN87"/>
  <c r="CP87" s="1"/>
  <c r="CR87" s="1"/>
  <c r="CT87" s="1"/>
  <c r="CS87" s="1"/>
  <c r="CN103"/>
  <c r="CP103" s="1"/>
  <c r="CR103" s="1"/>
  <c r="CT103" s="1"/>
  <c r="CN119"/>
  <c r="CP119" s="1"/>
  <c r="CR119" s="1"/>
  <c r="CT119" s="1"/>
  <c r="CS119" s="1"/>
  <c r="CN60"/>
  <c r="CP60" s="1"/>
  <c r="CR60" s="1"/>
  <c r="CT60" s="1"/>
  <c r="CS60" s="1"/>
  <c r="CN76"/>
  <c r="CP76" s="1"/>
  <c r="CR76" s="1"/>
  <c r="CT76" s="1"/>
  <c r="CS76" s="1"/>
  <c r="CN92"/>
  <c r="CP92" s="1"/>
  <c r="CR92" s="1"/>
  <c r="CT92" s="1"/>
  <c r="CS92" s="1"/>
  <c r="CN108"/>
  <c r="CP108" s="1"/>
  <c r="CR108" s="1"/>
  <c r="CT108" s="1"/>
  <c r="CS108" s="1"/>
  <c r="CN10"/>
  <c r="CP10" s="1"/>
  <c r="CR10" s="1"/>
  <c r="CT10" s="1"/>
  <c r="CS10" s="1"/>
  <c r="CN34"/>
  <c r="CP34" s="1"/>
  <c r="CR34" s="1"/>
  <c r="CT34" s="1"/>
  <c r="CS34" s="1"/>
  <c r="CN50"/>
  <c r="CP50" s="1"/>
  <c r="CR50" s="1"/>
  <c r="CT50" s="1"/>
  <c r="CS50" s="1"/>
  <c r="CN66"/>
  <c r="CP66" s="1"/>
  <c r="CR66" s="1"/>
  <c r="CT66" s="1"/>
  <c r="CS66" s="1"/>
  <c r="CN82"/>
  <c r="CP82" s="1"/>
  <c r="CR82" s="1"/>
  <c r="CT82" s="1"/>
  <c r="CS82" s="1"/>
  <c r="CN98"/>
  <c r="CP98" s="1"/>
  <c r="CR98" s="1"/>
  <c r="CT98" s="1"/>
  <c r="CS98" s="1"/>
  <c r="CN114"/>
  <c r="CP114" s="1"/>
  <c r="CR114" s="1"/>
  <c r="CT114" s="1"/>
  <c r="CS114" s="1"/>
  <c r="CN13"/>
  <c r="CP13" s="1"/>
  <c r="CR13" s="1"/>
  <c r="CT13" s="1"/>
  <c r="CS13" s="1"/>
  <c r="CN37"/>
  <c r="CP37" s="1"/>
  <c r="CR37" s="1"/>
  <c r="CT37" s="1"/>
  <c r="CS37" s="1"/>
  <c r="CN53"/>
  <c r="CP53" s="1"/>
  <c r="CR53" s="1"/>
  <c r="CT53" s="1"/>
  <c r="CN69"/>
  <c r="CP69" s="1"/>
  <c r="CR69" s="1"/>
  <c r="CT69" s="1"/>
  <c r="CS69" s="1"/>
  <c r="CN85"/>
  <c r="CP85" s="1"/>
  <c r="CR85" s="1"/>
  <c r="CT85" s="1"/>
  <c r="CS85" s="1"/>
  <c r="CN101"/>
  <c r="CP101" s="1"/>
  <c r="CR101" s="1"/>
  <c r="CT101" s="1"/>
  <c r="CS101" s="1"/>
  <c r="CN120"/>
  <c r="CP120" s="1"/>
  <c r="CR120" s="1"/>
  <c r="CT120" s="1"/>
  <c r="CS120" s="1"/>
  <c r="CU116"/>
  <c r="U55"/>
  <c r="L24" i="3"/>
  <c r="L33"/>
  <c r="U70" i="2"/>
  <c r="L32" i="3"/>
  <c r="U69" i="2"/>
  <c r="L26" i="3"/>
  <c r="U57" i="2"/>
  <c r="U65"/>
  <c r="L31" i="3"/>
  <c r="U56" i="2"/>
  <c r="L25" i="3"/>
  <c r="L27"/>
  <c r="U58" i="2"/>
  <c r="L28" i="3"/>
  <c r="U59" i="2"/>
  <c r="L20" i="3"/>
  <c r="U95" i="2"/>
  <c r="L36" i="3"/>
  <c r="U101" i="2"/>
  <c r="L38" i="3"/>
  <c r="U98" i="2"/>
  <c r="L37" i="3"/>
  <c r="AW107" i="2"/>
  <c r="X20" i="3"/>
  <c r="BX107" i="2"/>
  <c r="P20" i="3"/>
  <c r="BF107" i="2"/>
  <c r="V20" i="3"/>
  <c r="BO107" i="2"/>
  <c r="T20" i="3"/>
  <c r="R20" s="1"/>
  <c r="AN107" i="2"/>
  <c r="N20" i="3"/>
  <c r="AW51" i="2"/>
  <c r="X21" i="3"/>
  <c r="BF89" i="2"/>
  <c r="V42" i="3"/>
  <c r="BF73" i="2"/>
  <c r="V44" i="3"/>
  <c r="BO117" i="2"/>
  <c r="T41" i="3"/>
  <c r="R41" s="1"/>
  <c r="AN53" i="2"/>
  <c r="N22" i="3"/>
  <c r="AN37" i="2"/>
  <c r="N17" i="3"/>
  <c r="BF72" i="2"/>
  <c r="V43" i="3"/>
  <c r="AW72" i="2"/>
  <c r="X43" i="3"/>
  <c r="BF99" i="2"/>
  <c r="V45" i="3"/>
  <c r="AW73" i="2"/>
  <c r="X44" i="3"/>
  <c r="AW53" i="2"/>
  <c r="X22" i="3"/>
  <c r="AW89" i="2"/>
  <c r="X42" i="3"/>
  <c r="AW37" i="2"/>
  <c r="X17" i="3"/>
  <c r="AW99" i="2"/>
  <c r="X45" i="3"/>
  <c r="BO72" i="2"/>
  <c r="T43" i="3"/>
  <c r="R43" s="1"/>
  <c r="BO115" i="2"/>
  <c r="T40" i="3"/>
  <c r="R40" s="1"/>
  <c r="BO99" i="2"/>
  <c r="T45" i="3"/>
  <c r="R45" s="1"/>
  <c r="BO73" i="2"/>
  <c r="T44" i="3"/>
  <c r="R44" s="1"/>
  <c r="AN51" i="2"/>
  <c r="N21" i="3"/>
  <c r="BO89" i="2"/>
  <c r="T42" i="3"/>
  <c r="R42" s="1"/>
  <c r="BF115" i="2"/>
  <c r="V40" i="3"/>
  <c r="BF117" i="2"/>
  <c r="V41" i="3"/>
  <c r="AW115" i="2"/>
  <c r="W39" i="5" s="1"/>
  <c r="X40" i="3"/>
  <c r="AW117" i="2"/>
  <c r="W41" i="5" s="1"/>
  <c r="X41" i="3"/>
  <c r="BX115" i="2"/>
  <c r="P40" i="3"/>
  <c r="BX99" i="2"/>
  <c r="P45" i="3"/>
  <c r="BX98" i="2"/>
  <c r="P37" i="3"/>
  <c r="BX62" i="2"/>
  <c r="P30" i="3"/>
  <c r="BX70" i="2"/>
  <c r="P33" i="3"/>
  <c r="BX65" i="2"/>
  <c r="P31" i="3"/>
  <c r="BX69" i="2"/>
  <c r="P32" i="3"/>
  <c r="BX89" i="2"/>
  <c r="P42" i="3"/>
  <c r="BX101" i="2"/>
  <c r="P38" i="3"/>
  <c r="BX91" i="2"/>
  <c r="P35" i="3"/>
  <c r="BX95" i="2"/>
  <c r="P36" i="3"/>
  <c r="BX59" i="2"/>
  <c r="P28" i="3"/>
  <c r="BX117" i="2"/>
  <c r="P41" i="3"/>
  <c r="BX51" i="2"/>
  <c r="P21" i="3"/>
  <c r="BX71" i="2"/>
  <c r="P34" i="3"/>
  <c r="BX58" i="2"/>
  <c r="P27" i="3"/>
  <c r="BX57" i="2"/>
  <c r="P26" i="3"/>
  <c r="BX61" i="2"/>
  <c r="P29" i="3"/>
  <c r="BX37" i="2"/>
  <c r="P17" i="3"/>
  <c r="BX56" i="2"/>
  <c r="P25" i="3"/>
  <c r="BX72" i="2"/>
  <c r="P43" i="3"/>
  <c r="BX73" i="2"/>
  <c r="P44" i="3"/>
  <c r="BX55" i="2"/>
  <c r="P24" i="3"/>
  <c r="BX53" i="2"/>
  <c r="P22" i="3"/>
  <c r="BX41" i="2"/>
  <c r="AN115"/>
  <c r="AN117"/>
  <c r="O41" i="3"/>
  <c r="N41" s="1"/>
  <c r="AW41" i="2"/>
  <c r="X18" i="3"/>
  <c r="AN41" i="2"/>
  <c r="N18" i="3"/>
  <c r="AW98" i="2"/>
  <c r="X37" i="3"/>
  <c r="AW101" i="2"/>
  <c r="X38" i="3"/>
  <c r="AW95" i="2"/>
  <c r="X36" i="3"/>
  <c r="AN99" i="2"/>
  <c r="O45" i="3"/>
  <c r="N45" s="1"/>
  <c r="AN98" i="2"/>
  <c r="N37" i="3"/>
  <c r="AN101" i="2"/>
  <c r="N38" i="3"/>
  <c r="AN95" i="2"/>
  <c r="N36" i="3"/>
  <c r="AN91" i="2"/>
  <c r="N35" i="3"/>
  <c r="AW91" i="2"/>
  <c r="X35" i="3"/>
  <c r="AN73" i="2"/>
  <c r="O44" i="3"/>
  <c r="N44" s="1"/>
  <c r="AN72" i="2"/>
  <c r="O43" i="3"/>
  <c r="N43" s="1"/>
  <c r="AW71" i="2"/>
  <c r="X34" i="3"/>
  <c r="AN71" i="2"/>
  <c r="N34" i="3"/>
  <c r="AW70" i="2"/>
  <c r="X33" i="3"/>
  <c r="AN70" i="2"/>
  <c r="N33" i="3"/>
  <c r="AN69" i="2"/>
  <c r="N32" i="3"/>
  <c r="AW69" i="2"/>
  <c r="X32" i="3"/>
  <c r="AW65" i="2"/>
  <c r="X31" i="3"/>
  <c r="AN65" i="2"/>
  <c r="N31" i="3"/>
  <c r="AW62" i="2"/>
  <c r="X30" i="3"/>
  <c r="AW61" i="2"/>
  <c r="X29" i="3"/>
  <c r="AW59" i="2"/>
  <c r="X28" i="3"/>
  <c r="AN59" i="2"/>
  <c r="N28" i="3"/>
  <c r="AN58" i="2"/>
  <c r="N27" i="3"/>
  <c r="AW58" i="2"/>
  <c r="X27" i="3"/>
  <c r="AW57" i="2"/>
  <c r="X26" i="3"/>
  <c r="AN56" i="2"/>
  <c r="N25" i="3"/>
  <c r="AW56" i="2"/>
  <c r="X25" i="3"/>
  <c r="AN55" i="2"/>
  <c r="N24" i="3"/>
  <c r="AW55" i="2"/>
  <c r="X24" i="3"/>
  <c r="BF53" i="2"/>
  <c r="V22" i="3"/>
  <c r="BF61" i="2"/>
  <c r="V29" i="3"/>
  <c r="BF62" i="2"/>
  <c r="V30" i="3"/>
  <c r="BF65" i="2"/>
  <c r="V31" i="3"/>
  <c r="BF37" i="2"/>
  <c r="V17" i="3"/>
  <c r="BF41" i="2"/>
  <c r="V18" i="3"/>
  <c r="BF56" i="2"/>
  <c r="V25" i="3"/>
  <c r="BF101" i="2"/>
  <c r="V38" i="3"/>
  <c r="BF91" i="2"/>
  <c r="V35" i="3"/>
  <c r="BF95" i="2"/>
  <c r="V36" i="3"/>
  <c r="BF55" i="2"/>
  <c r="V24" i="3"/>
  <c r="BF59" i="2"/>
  <c r="V28" i="3"/>
  <c r="BF98" i="2"/>
  <c r="V37" i="3"/>
  <c r="BF51" i="2"/>
  <c r="V21" i="3"/>
  <c r="BF71" i="2"/>
  <c r="V34" i="3"/>
  <c r="BF58" i="2"/>
  <c r="V27" i="3"/>
  <c r="BF70" i="2"/>
  <c r="V33" i="3"/>
  <c r="BF57" i="2"/>
  <c r="V26" i="3"/>
  <c r="BF69" i="2"/>
  <c r="V32" i="3"/>
  <c r="BO101" i="2"/>
  <c r="T38" i="3"/>
  <c r="R38" s="1"/>
  <c r="BO95" i="2"/>
  <c r="T36" i="3"/>
  <c r="BO51" i="2"/>
  <c r="T21" i="3"/>
  <c r="R21" s="1"/>
  <c r="BO55" i="2"/>
  <c r="T24" i="3"/>
  <c r="BO71" i="2"/>
  <c r="T34" i="3"/>
  <c r="BO58" i="2"/>
  <c r="T27" i="3"/>
  <c r="BO57" i="2"/>
  <c r="T26" i="3"/>
  <c r="BO56" i="2"/>
  <c r="T25" i="3"/>
  <c r="BO61" i="2"/>
  <c r="T29" i="3"/>
  <c r="BO98" i="2"/>
  <c r="T37" i="3"/>
  <c r="BO62" i="2"/>
  <c r="T30" i="3"/>
  <c r="BO70" i="2"/>
  <c r="T33" i="3"/>
  <c r="BO53" i="2"/>
  <c r="T22" i="3"/>
  <c r="R22" s="1"/>
  <c r="BO69" i="2"/>
  <c r="T32" i="3"/>
  <c r="BO41" i="2"/>
  <c r="T18" i="3"/>
  <c r="BO91" i="2"/>
  <c r="T35" i="3"/>
  <c r="BO59" i="2"/>
  <c r="T28" i="3"/>
  <c r="BO65" i="2"/>
  <c r="T31" i="3"/>
  <c r="BO37" i="2"/>
  <c r="T17" i="3"/>
  <c r="AN89" i="2"/>
  <c r="O42" i="3"/>
  <c r="N42" s="1"/>
  <c r="AN113" i="2"/>
  <c r="N40" i="3"/>
  <c r="AN57" i="2"/>
  <c r="N26" i="3"/>
  <c r="AN62" i="2"/>
  <c r="N30" i="3"/>
  <c r="AN61" i="2"/>
  <c r="N29" i="3"/>
  <c r="CJ23" i="2"/>
  <c r="CV23"/>
  <c r="CK23"/>
  <c r="CU23"/>
  <c r="CU21"/>
  <c r="CV21"/>
  <c r="CK21"/>
  <c r="CJ21"/>
  <c r="CV22"/>
  <c r="CK22"/>
  <c r="CU22"/>
  <c r="CJ22"/>
  <c r="CV27"/>
  <c r="CK27"/>
  <c r="CU27"/>
  <c r="CJ27"/>
  <c r="CV24"/>
  <c r="CK24"/>
  <c r="CU24"/>
  <c r="CJ24"/>
  <c r="CJ25"/>
  <c r="CV25"/>
  <c r="CK25"/>
  <c r="CU25"/>
  <c r="CV26"/>
  <c r="CK26"/>
  <c r="CU26"/>
  <c r="CJ26"/>
  <c r="CK73"/>
  <c r="P38" i="7" l="1"/>
  <c r="AH53" i="8"/>
  <c r="AI53"/>
  <c r="AJ53" s="1"/>
  <c r="AZ19"/>
  <c r="BB19" s="1"/>
  <c r="BC19" s="1"/>
  <c r="Q4" i="10" s="1"/>
  <c r="AI63" i="8"/>
  <c r="AJ63" s="1"/>
  <c r="J47" i="10" s="1"/>
  <c r="AI66" i="8"/>
  <c r="AJ66" s="1"/>
  <c r="J50" i="10" s="1"/>
  <c r="AG50" i="8"/>
  <c r="AH50" s="1"/>
  <c r="K34" i="10" s="1"/>
  <c r="N42" i="7" s="1"/>
  <c r="AU50" i="8"/>
  <c r="AV50" s="1"/>
  <c r="L34" i="10" s="1"/>
  <c r="O42" i="14" s="1"/>
  <c r="AO46" i="8"/>
  <c r="O30" i="10" s="1"/>
  <c r="Q38" i="14" s="1"/>
  <c r="AI46" i="8"/>
  <c r="AI51"/>
  <c r="AJ51" s="1"/>
  <c r="AI48"/>
  <c r="AJ48" s="1"/>
  <c r="AI71"/>
  <c r="AJ71" s="1"/>
  <c r="J55" i="10" s="1"/>
  <c r="AI49" i="8"/>
  <c r="AJ49" s="1"/>
  <c r="AI72"/>
  <c r="AJ72" s="1"/>
  <c r="J56" i="10" s="1"/>
  <c r="CV30" i="2"/>
  <c r="M44" i="10"/>
  <c r="O81" i="7" s="1"/>
  <c r="G43" i="10"/>
  <c r="L80" i="7" s="1"/>
  <c r="M43" i="10"/>
  <c r="O80" i="7" s="1"/>
  <c r="G41" i="10"/>
  <c r="L78" i="7" s="1"/>
  <c r="M41" i="10"/>
  <c r="O78" i="7" s="1"/>
  <c r="G48" i="10"/>
  <c r="L61" i="7" s="1"/>
  <c r="M48" i="10"/>
  <c r="O61" i="14" s="1"/>
  <c r="G42" i="10"/>
  <c r="L79" i="7" s="1"/>
  <c r="M42" i="10"/>
  <c r="O79" i="7" s="1"/>
  <c r="G36" i="10"/>
  <c r="L44" i="14" s="1"/>
  <c r="M36" i="10"/>
  <c r="O44" i="7" s="1"/>
  <c r="G33" i="10"/>
  <c r="L41" i="14" s="1"/>
  <c r="M33" i="10"/>
  <c r="O41" i="7" s="1"/>
  <c r="G31" i="10"/>
  <c r="L39" i="7" s="1"/>
  <c r="M31" i="10"/>
  <c r="O39" i="7" s="1"/>
  <c r="BA24" i="8"/>
  <c r="P9" i="10" s="1"/>
  <c r="BB24" i="8"/>
  <c r="BC24" s="1"/>
  <c r="Q9" i="10" s="1"/>
  <c r="BA30" i="8"/>
  <c r="P15" i="10" s="1"/>
  <c r="BB30" i="8"/>
  <c r="BC30" s="1"/>
  <c r="Q15" i="10" s="1"/>
  <c r="BA25" i="8"/>
  <c r="P10" i="10" s="1"/>
  <c r="BB25" i="8"/>
  <c r="BC25" s="1"/>
  <c r="Q10" i="10" s="1"/>
  <c r="M30"/>
  <c r="O38" i="7" s="1"/>
  <c r="G47" i="10"/>
  <c r="L60" i="7" s="1"/>
  <c r="M47" i="10"/>
  <c r="O60" i="14" s="1"/>
  <c r="G46" i="10"/>
  <c r="L59" i="7" s="1"/>
  <c r="M46" i="10"/>
  <c r="O59" i="14" s="1"/>
  <c r="G37" i="10"/>
  <c r="L45" i="14" s="1"/>
  <c r="M37" i="10"/>
  <c r="O45" i="7" s="1"/>
  <c r="BA29" i="8"/>
  <c r="BB29"/>
  <c r="BC29" s="1"/>
  <c r="Q14" i="10" s="1"/>
  <c r="P21" i="14" s="1"/>
  <c r="BA26" i="8"/>
  <c r="P11" i="10" s="1"/>
  <c r="BB26" i="8"/>
  <c r="BC26" s="1"/>
  <c r="Q11" i="10" s="1"/>
  <c r="BA27" i="8"/>
  <c r="BB27"/>
  <c r="BC27" s="1"/>
  <c r="Q12" i="10" s="1"/>
  <c r="P19" i="14" s="1"/>
  <c r="G34" i="10"/>
  <c r="L42" i="7" s="1"/>
  <c r="M34" i="10"/>
  <c r="O42" i="7" s="1"/>
  <c r="G39" i="10"/>
  <c r="L76" i="7" s="1"/>
  <c r="G40" i="10"/>
  <c r="L77" i="14" s="1"/>
  <c r="M40" i="10"/>
  <c r="O77" i="7" s="1"/>
  <c r="G35" i="10"/>
  <c r="L43" i="14" s="1"/>
  <c r="M35" i="10"/>
  <c r="O43" i="7" s="1"/>
  <c r="BA28" i="8"/>
  <c r="P13" i="10" s="1"/>
  <c r="BB28" i="8"/>
  <c r="BC28" s="1"/>
  <c r="Q13" i="10" s="1"/>
  <c r="BA21" i="8"/>
  <c r="P6" i="10" s="1"/>
  <c r="L13" i="7" s="1"/>
  <c r="BB21" i="8"/>
  <c r="BC21" s="1"/>
  <c r="Q6" i="10" s="1"/>
  <c r="G32"/>
  <c r="L40" i="14" s="1"/>
  <c r="M32" i="10"/>
  <c r="O40" i="7" s="1"/>
  <c r="BA22" i="8"/>
  <c r="P7" i="10" s="1"/>
  <c r="BB22" i="8"/>
  <c r="BC22" s="1"/>
  <c r="Q7" i="10" s="1"/>
  <c r="BA23" i="8"/>
  <c r="P8" i="10" s="1"/>
  <c r="BB23" i="8"/>
  <c r="BC23" s="1"/>
  <c r="Q8" i="10" s="1"/>
  <c r="BA20" i="8"/>
  <c r="BB20"/>
  <c r="BC20" s="1"/>
  <c r="Q5" i="10" s="1"/>
  <c r="AI52" i="8"/>
  <c r="AJ52" s="1"/>
  <c r="K44" i="10"/>
  <c r="N81" i="7" s="1"/>
  <c r="G27" i="10"/>
  <c r="J33" i="14" s="1"/>
  <c r="M27" i="10"/>
  <c r="N33" i="7" s="1"/>
  <c r="G21" i="10"/>
  <c r="J27" i="7" s="1"/>
  <c r="M21" i="10"/>
  <c r="N27" i="7" s="1"/>
  <c r="G26" i="10"/>
  <c r="J32" i="14" s="1"/>
  <c r="M26" i="10"/>
  <c r="N32" i="7" s="1"/>
  <c r="AI60" i="8"/>
  <c r="AJ60" s="1"/>
  <c r="J43" i="10" s="1"/>
  <c r="N80" i="14" s="1"/>
  <c r="AH60" i="8"/>
  <c r="K43" i="10" s="1"/>
  <c r="N80" i="7" s="1"/>
  <c r="AH57" i="8"/>
  <c r="K40" i="10" s="1"/>
  <c r="N77" i="7" s="1"/>
  <c r="AI57" i="8"/>
  <c r="AJ57" s="1"/>
  <c r="AI58"/>
  <c r="AJ58" s="1"/>
  <c r="J41" i="10" s="1"/>
  <c r="N78" i="14" s="1"/>
  <c r="AH58" i="8"/>
  <c r="K41" i="10" s="1"/>
  <c r="N78" i="7" s="1"/>
  <c r="G20" i="10"/>
  <c r="J26" i="14" s="1"/>
  <c r="M20" i="10"/>
  <c r="N26" i="7" s="1"/>
  <c r="G28" i="10"/>
  <c r="J34" i="7" s="1"/>
  <c r="M28" i="10"/>
  <c r="N34" i="7" s="1"/>
  <c r="G19" i="10"/>
  <c r="J25" i="7" s="1"/>
  <c r="M19" i="10"/>
  <c r="N25" i="7" s="1"/>
  <c r="G18" i="10"/>
  <c r="J24" i="7" s="1"/>
  <c r="M18" i="10"/>
  <c r="N24" i="7" s="1"/>
  <c r="G25" i="10"/>
  <c r="J31" i="14" s="1"/>
  <c r="M25" i="10"/>
  <c r="N31" i="7" s="1"/>
  <c r="AI64" i="8"/>
  <c r="AJ64" s="1"/>
  <c r="J48" i="10" s="1"/>
  <c r="G24"/>
  <c r="J30" i="7" s="1"/>
  <c r="M24" i="10"/>
  <c r="N30" i="7" s="1"/>
  <c r="AI59" i="8"/>
  <c r="AJ59" s="1"/>
  <c r="J42" i="10" s="1"/>
  <c r="N79" i="14" s="1"/>
  <c r="AH59" i="8"/>
  <c r="K42" i="10" s="1"/>
  <c r="N79" i="7" s="1"/>
  <c r="G22" i="10"/>
  <c r="J28" i="7" s="1"/>
  <c r="M22" i="10"/>
  <c r="N28" i="7" s="1"/>
  <c r="G23" i="10"/>
  <c r="J29" i="14" s="1"/>
  <c r="M23" i="10"/>
  <c r="N29" i="7" s="1"/>
  <c r="AI68" i="8"/>
  <c r="AJ68" s="1"/>
  <c r="J52" i="10" s="1"/>
  <c r="AI62" i="8"/>
  <c r="AJ62" s="1"/>
  <c r="J46" i="10" s="1"/>
  <c r="AI67" i="8"/>
  <c r="AJ67" s="1"/>
  <c r="J51" i="10" s="1"/>
  <c r="AI47" i="8"/>
  <c r="AJ47" s="1"/>
  <c r="AV46"/>
  <c r="L30" i="10" s="1"/>
  <c r="AI74" i="8"/>
  <c r="AJ74" s="1"/>
  <c r="J44" i="10" s="1"/>
  <c r="N81" i="14" s="1"/>
  <c r="AI70" i="8"/>
  <c r="AJ70" s="1"/>
  <c r="J54" i="10" s="1"/>
  <c r="AI69" i="8"/>
  <c r="AJ69" s="1"/>
  <c r="J53" i="10" s="1"/>
  <c r="Q79" i="7"/>
  <c r="Q79" i="14"/>
  <c r="Q39" i="7"/>
  <c r="Q39" i="14"/>
  <c r="Q40" i="7"/>
  <c r="Q40" i="14"/>
  <c r="Q59" i="7"/>
  <c r="Q59" i="14"/>
  <c r="Q41" i="7"/>
  <c r="Q41" i="14"/>
  <c r="Q66" i="7"/>
  <c r="Q66" i="14"/>
  <c r="O80"/>
  <c r="O78"/>
  <c r="N27"/>
  <c r="N30"/>
  <c r="N32"/>
  <c r="N26"/>
  <c r="Q68" i="7"/>
  <c r="Q68" i="14"/>
  <c r="O59" i="7"/>
  <c r="O39" i="14"/>
  <c r="Q80" i="7"/>
  <c r="Q80" i="14"/>
  <c r="Q60" i="7"/>
  <c r="Q60" i="14"/>
  <c r="Q76" i="7"/>
  <c r="Q76" i="14"/>
  <c r="N28"/>
  <c r="O79"/>
  <c r="O76"/>
  <c r="O43"/>
  <c r="Q71" i="7"/>
  <c r="Q71" i="14"/>
  <c r="O45"/>
  <c r="K81" i="7"/>
  <c r="K81" i="14"/>
  <c r="Q44" i="7"/>
  <c r="Q44" i="14"/>
  <c r="Q61" i="7"/>
  <c r="Q61" i="14"/>
  <c r="Q45" i="7"/>
  <c r="Q45" i="14"/>
  <c r="N34"/>
  <c r="N25"/>
  <c r="N24"/>
  <c r="O44"/>
  <c r="O77"/>
  <c r="N31"/>
  <c r="N29"/>
  <c r="Q70" i="7"/>
  <c r="Q70" i="14"/>
  <c r="Q67" i="7"/>
  <c r="Q67" i="14"/>
  <c r="O41"/>
  <c r="O40"/>
  <c r="Q43" i="7"/>
  <c r="Q43" i="14"/>
  <c r="Q78" i="7"/>
  <c r="Q78" i="14"/>
  <c r="Q77" i="7"/>
  <c r="Q77" i="14"/>
  <c r="Q42" i="7"/>
  <c r="Q42" i="14"/>
  <c r="N33"/>
  <c r="O61" i="7"/>
  <c r="O60"/>
  <c r="L38"/>
  <c r="L38" i="14"/>
  <c r="Q69" i="7"/>
  <c r="Q69" i="14"/>
  <c r="O81"/>
  <c r="CV31" i="2"/>
  <c r="CV48"/>
  <c r="L33" i="6"/>
  <c r="AN128" i="2"/>
  <c r="L34" i="6"/>
  <c r="AN129" i="2"/>
  <c r="CV96"/>
  <c r="CV36"/>
  <c r="CV17"/>
  <c r="AH20" i="6"/>
  <c r="AJ21"/>
  <c r="AH21" s="1"/>
  <c r="CS103" i="2"/>
  <c r="L20" i="6"/>
  <c r="L21" s="1"/>
  <c r="CS51" i="2"/>
  <c r="L28" i="6"/>
  <c r="CS53" i="2"/>
  <c r="L29" i="6"/>
  <c r="CS105" i="2"/>
  <c r="L24" i="6"/>
  <c r="L25" s="1"/>
  <c r="AD51" i="2"/>
  <c r="R28" i="6"/>
  <c r="AD53" i="2"/>
  <c r="R29" i="6"/>
  <c r="AD107" i="2"/>
  <c r="V23" i="6"/>
  <c r="AD105" i="2"/>
  <c r="V25" i="6"/>
  <c r="AD103" i="2"/>
  <c r="V21" i="6"/>
  <c r="AD12" i="2"/>
  <c r="CV41"/>
  <c r="CU29"/>
  <c r="CV51"/>
  <c r="CU12"/>
  <c r="CV44"/>
  <c r="CU63"/>
  <c r="CU57"/>
  <c r="CV29"/>
  <c r="CU51"/>
  <c r="CU44"/>
  <c r="CV62"/>
  <c r="CU9"/>
  <c r="CU19"/>
  <c r="CV116"/>
  <c r="CV38"/>
  <c r="CU115"/>
  <c r="CV39"/>
  <c r="CU104"/>
  <c r="CV9"/>
  <c r="CV69"/>
  <c r="CU38"/>
  <c r="CU39"/>
  <c r="CU62"/>
  <c r="CU31"/>
  <c r="CU42"/>
  <c r="CU30"/>
  <c r="CV42"/>
  <c r="CU11"/>
  <c r="CU113"/>
  <c r="CV16"/>
  <c r="CV72"/>
  <c r="CV11"/>
  <c r="CV106"/>
  <c r="CU49"/>
  <c r="CU84"/>
  <c r="CV112"/>
  <c r="CU8"/>
  <c r="CU16"/>
  <c r="CU48"/>
  <c r="CU68"/>
  <c r="CV63"/>
  <c r="CV19"/>
  <c r="CV61"/>
  <c r="CV12"/>
  <c r="CV54"/>
  <c r="CV114"/>
  <c r="CV49"/>
  <c r="CU81"/>
  <c r="CU13"/>
  <c r="CV108"/>
  <c r="CV139"/>
  <c r="CU139"/>
  <c r="CS139"/>
  <c r="CV138"/>
  <c r="CU138"/>
  <c r="CS138"/>
  <c r="CU50"/>
  <c r="CU89"/>
  <c r="CU95"/>
  <c r="CU59"/>
  <c r="CU70"/>
  <c r="CV94"/>
  <c r="CV59"/>
  <c r="CV83"/>
  <c r="CU60"/>
  <c r="CU94"/>
  <c r="CU61"/>
  <c r="CV71"/>
  <c r="CV84"/>
  <c r="CU52"/>
  <c r="CV52"/>
  <c r="CU10"/>
  <c r="CV70"/>
  <c r="CV8"/>
  <c r="CV60"/>
  <c r="CU71"/>
  <c r="CU17"/>
  <c r="CU73"/>
  <c r="CU37"/>
  <c r="CU101"/>
  <c r="CV65"/>
  <c r="CU106"/>
  <c r="CU15"/>
  <c r="CV37"/>
  <c r="CU82"/>
  <c r="CU98"/>
  <c r="CV87"/>
  <c r="AH51" i="8"/>
  <c r="AH71"/>
  <c r="AH66"/>
  <c r="AH52"/>
  <c r="CV47" i="2"/>
  <c r="CU46"/>
  <c r="CV53"/>
  <c r="CV110"/>
  <c r="CV105"/>
  <c r="AH46" i="8"/>
  <c r="AH48"/>
  <c r="AH68"/>
  <c r="AH62"/>
  <c r="AH63"/>
  <c r="AH67"/>
  <c r="AH64"/>
  <c r="CU34" i="2"/>
  <c r="AH56" i="8"/>
  <c r="AH49"/>
  <c r="AH70"/>
  <c r="AH47"/>
  <c r="AH69"/>
  <c r="AH72"/>
  <c r="CV58" i="2"/>
  <c r="CU75"/>
  <c r="CU28"/>
  <c r="CV35"/>
  <c r="CV79"/>
  <c r="CU43"/>
  <c r="CV13"/>
  <c r="CV85"/>
  <c r="CV73"/>
  <c r="CU7"/>
  <c r="CU55"/>
  <c r="CV18"/>
  <c r="CU66"/>
  <c r="CU33"/>
  <c r="CU45"/>
  <c r="CV119"/>
  <c r="CU90"/>
  <c r="CV67"/>
  <c r="CV43"/>
  <c r="CU56"/>
  <c r="CV90"/>
  <c r="CV109"/>
  <c r="CV55"/>
  <c r="CU18"/>
  <c r="CV66"/>
  <c r="CV33"/>
  <c r="CV45"/>
  <c r="CU118"/>
  <c r="CU109"/>
  <c r="CU78"/>
  <c r="CU36"/>
  <c r="CV68"/>
  <c r="CU67"/>
  <c r="CV78"/>
  <c r="CU54"/>
  <c r="CV56"/>
  <c r="CV107"/>
  <c r="CV121"/>
  <c r="CU97"/>
  <c r="CV97"/>
  <c r="CU79"/>
  <c r="CV10"/>
  <c r="CV57"/>
  <c r="CU69"/>
  <c r="CV32"/>
  <c r="CU91"/>
  <c r="CU93"/>
  <c r="CU80"/>
  <c r="CV95"/>
  <c r="CV89"/>
  <c r="CV103"/>
  <c r="CV102"/>
  <c r="CU32"/>
  <c r="CV92"/>
  <c r="CV50"/>
  <c r="CV104"/>
  <c r="CV7"/>
  <c r="CU6"/>
  <c r="CV6"/>
  <c r="CU121"/>
  <c r="CV15"/>
  <c r="CU47"/>
  <c r="CU58"/>
  <c r="CU41"/>
  <c r="CV46"/>
  <c r="CU105"/>
  <c r="CV64"/>
  <c r="CV5"/>
  <c r="CU120"/>
  <c r="CU99"/>
  <c r="CV28"/>
  <c r="CV34"/>
  <c r="CU65"/>
  <c r="CU35"/>
  <c r="CV86"/>
  <c r="CV99"/>
  <c r="CU77"/>
  <c r="CV76"/>
  <c r="CU64"/>
  <c r="CU5"/>
  <c r="CU111"/>
  <c r="CV77"/>
  <c r="CU40"/>
  <c r="CU14"/>
  <c r="CV100"/>
  <c r="CV111"/>
  <c r="CU88"/>
  <c r="CU117"/>
  <c r="CU53"/>
  <c r="CV88"/>
  <c r="CV40"/>
  <c r="CV14"/>
  <c r="CU100"/>
  <c r="CU110"/>
  <c r="CV120"/>
  <c r="CV80"/>
  <c r="CV91"/>
  <c r="CV117"/>
  <c r="CU92"/>
  <c r="CU119"/>
  <c r="CV81"/>
  <c r="CV93"/>
  <c r="CV75"/>
  <c r="CV101"/>
  <c r="CU76"/>
  <c r="CU103"/>
  <c r="CV118"/>
  <c r="CV98"/>
  <c r="CU74"/>
  <c r="CV74"/>
  <c r="CS74"/>
  <c r="CU112"/>
  <c r="CU85"/>
  <c r="CV115"/>
  <c r="CU87"/>
  <c r="CU102"/>
  <c r="CU83"/>
  <c r="CU114"/>
  <c r="CV82"/>
  <c r="CU96"/>
  <c r="CU107"/>
  <c r="CU72"/>
  <c r="CU108"/>
  <c r="CU86"/>
  <c r="CV113"/>
  <c r="L60" i="14" l="1"/>
  <c r="K30" i="10"/>
  <c r="N38" i="7" s="1"/>
  <c r="AJ46" i="8"/>
  <c r="L44" i="7"/>
  <c r="F43" i="10"/>
  <c r="K80" i="14" s="1"/>
  <c r="L20" i="7"/>
  <c r="L20" i="14"/>
  <c r="AI50" i="8"/>
  <c r="AJ50" s="1"/>
  <c r="BA19"/>
  <c r="P4" i="10" s="1"/>
  <c r="L11" i="14" s="1"/>
  <c r="BD19" i="8"/>
  <c r="L45" i="7"/>
  <c r="L77"/>
  <c r="Q38"/>
  <c r="L42" i="14"/>
  <c r="J27"/>
  <c r="L43" i="7"/>
  <c r="L76" i="14"/>
  <c r="L80"/>
  <c r="L59"/>
  <c r="L61"/>
  <c r="L39"/>
  <c r="J25"/>
  <c r="L41" i="7"/>
  <c r="L79" i="14"/>
  <c r="L18"/>
  <c r="L18" i="7"/>
  <c r="L14"/>
  <c r="L14" i="14"/>
  <c r="L22"/>
  <c r="L22" i="7"/>
  <c r="L15"/>
  <c r="L15" i="14"/>
  <c r="L17" i="7"/>
  <c r="L17" i="14"/>
  <c r="L16" i="7"/>
  <c r="L16" i="14"/>
  <c r="R5" i="10"/>
  <c r="P12" i="7" s="1"/>
  <c r="BE20" i="8"/>
  <c r="R7" i="10"/>
  <c r="P14" i="7" s="1"/>
  <c r="BE22" i="8"/>
  <c r="R11" i="10"/>
  <c r="P18" i="7" s="1"/>
  <c r="BE26" i="8"/>
  <c r="R15" i="10"/>
  <c r="P22" i="7" s="1"/>
  <c r="BE30" i="8"/>
  <c r="J24" i="14"/>
  <c r="L40" i="7"/>
  <c r="J34" i="14"/>
  <c r="L13"/>
  <c r="L78"/>
  <c r="P5" i="10"/>
  <c r="R12"/>
  <c r="P19" i="7" s="1"/>
  <c r="BE27" i="8"/>
  <c r="P12" i="10"/>
  <c r="R13"/>
  <c r="P20" i="7" s="1"/>
  <c r="BE28" i="8"/>
  <c r="R8" i="10"/>
  <c r="P15" i="7" s="1"/>
  <c r="BE23" i="8"/>
  <c r="R14" i="10"/>
  <c r="P21" i="7" s="1"/>
  <c r="BE29" i="8"/>
  <c r="BE25"/>
  <c r="R10" i="10"/>
  <c r="P17" i="7" s="1"/>
  <c r="BE24" i="8"/>
  <c r="R9" i="10"/>
  <c r="P16" i="7" s="1"/>
  <c r="R6" i="10"/>
  <c r="P13" i="7" s="1"/>
  <c r="BE21" i="8"/>
  <c r="F42" i="10"/>
  <c r="K79" i="14" s="1"/>
  <c r="P14" i="10"/>
  <c r="L21" i="14" s="1"/>
  <c r="F40" i="10"/>
  <c r="K77" i="7" s="1"/>
  <c r="J31"/>
  <c r="J26"/>
  <c r="J28" i="14"/>
  <c r="J30"/>
  <c r="F33" i="10"/>
  <c r="K41" i="7" s="1"/>
  <c r="K33" i="10"/>
  <c r="N41" i="7" s="1"/>
  <c r="F56" i="10"/>
  <c r="K56"/>
  <c r="F54"/>
  <c r="K70" i="7" s="1"/>
  <c r="K54" i="10"/>
  <c r="N70" i="7" s="1"/>
  <c r="F50" i="10"/>
  <c r="K66" i="7" s="1"/>
  <c r="K50" i="10"/>
  <c r="N66" i="7" s="1"/>
  <c r="F37" i="10"/>
  <c r="K45" i="7" s="1"/>
  <c r="K37" i="10"/>
  <c r="N45" i="7" s="1"/>
  <c r="J32"/>
  <c r="J33"/>
  <c r="J29"/>
  <c r="F48" i="10"/>
  <c r="K61" i="14" s="1"/>
  <c r="K48" i="10"/>
  <c r="N61" i="14" s="1"/>
  <c r="F32" i="10"/>
  <c r="K40" i="14" s="1"/>
  <c r="K32" i="10"/>
  <c r="N40" i="7" s="1"/>
  <c r="F36" i="10"/>
  <c r="K44" i="14" s="1"/>
  <c r="K36" i="10"/>
  <c r="N44" i="7" s="1"/>
  <c r="F35" i="10"/>
  <c r="K43" i="14" s="1"/>
  <c r="K35" i="10"/>
  <c r="N43" i="7" s="1"/>
  <c r="F41" i="10"/>
  <c r="K78" i="14" s="1"/>
  <c r="F53" i="10"/>
  <c r="K69" i="7" s="1"/>
  <c r="K53" i="10"/>
  <c r="N69" i="7" s="1"/>
  <c r="F46" i="10"/>
  <c r="K59" i="7" s="1"/>
  <c r="K46" i="10"/>
  <c r="N59" i="14" s="1"/>
  <c r="F47" i="10"/>
  <c r="K60" i="7" s="1"/>
  <c r="K47" i="10"/>
  <c r="N60" i="14" s="1"/>
  <c r="F31" i="10"/>
  <c r="K39" i="7" s="1"/>
  <c r="K31" i="10"/>
  <c r="N39" i="7" s="1"/>
  <c r="F39" i="10"/>
  <c r="K76" i="7" s="1"/>
  <c r="K39" i="10"/>
  <c r="N76" i="7" s="1"/>
  <c r="F51" i="10"/>
  <c r="K67" i="7" s="1"/>
  <c r="K51" i="10"/>
  <c r="N67" i="7" s="1"/>
  <c r="F52" i="10"/>
  <c r="K68" i="7" s="1"/>
  <c r="K52" i="10"/>
  <c r="N68" i="7" s="1"/>
  <c r="F55" i="10"/>
  <c r="K71" i="7" s="1"/>
  <c r="K55" i="10"/>
  <c r="N71" i="7" s="1"/>
  <c r="L21"/>
  <c r="N69" i="14"/>
  <c r="O38"/>
  <c r="N70"/>
  <c r="P17"/>
  <c r="N61" i="7"/>
  <c r="N60"/>
  <c r="N71" i="14"/>
  <c r="P14"/>
  <c r="P13"/>
  <c r="P11"/>
  <c r="P12"/>
  <c r="P22"/>
  <c r="N68"/>
  <c r="P15"/>
  <c r="P16"/>
  <c r="N59" i="7"/>
  <c r="P20" i="14"/>
  <c r="N66"/>
  <c r="N67"/>
  <c r="P18"/>
  <c r="J40" i="10"/>
  <c r="N77" i="14" s="1"/>
  <c r="J37" i="10"/>
  <c r="J31"/>
  <c r="J36"/>
  <c r="J35"/>
  <c r="J33"/>
  <c r="J32"/>
  <c r="F34"/>
  <c r="F30"/>
  <c r="K80" i="7" l="1"/>
  <c r="L11"/>
  <c r="BE19" i="8"/>
  <c r="R4" i="10"/>
  <c r="P11" i="7" s="1"/>
  <c r="K44"/>
  <c r="K77" i="14"/>
  <c r="K68"/>
  <c r="K79" i="7"/>
  <c r="L19"/>
  <c r="L19" i="14"/>
  <c r="L12" i="7"/>
  <c r="L12" i="14"/>
  <c r="K76"/>
  <c r="K45"/>
  <c r="K78" i="7"/>
  <c r="K61"/>
  <c r="K59" i="14"/>
  <c r="K66"/>
  <c r="K43" i="7"/>
  <c r="K40"/>
  <c r="K67" i="14"/>
  <c r="K71"/>
  <c r="K39"/>
  <c r="K70"/>
  <c r="K41"/>
  <c r="K60"/>
  <c r="K69"/>
  <c r="N44"/>
  <c r="N41"/>
  <c r="N40"/>
  <c r="N39"/>
  <c r="N45"/>
  <c r="K42" i="7"/>
  <c r="K42" i="14"/>
  <c r="K38" i="7"/>
  <c r="K38" i="14"/>
  <c r="N43"/>
  <c r="J34" i="10"/>
  <c r="J30"/>
  <c r="N38" i="14" l="1"/>
  <c r="N42"/>
  <c r="M4" i="1"/>
  <c r="G2" i="8" s="1"/>
  <c r="CD2" i="2"/>
  <c r="CC37" l="1"/>
  <c r="CE37" s="1"/>
  <c r="CG37" s="1"/>
  <c r="CI37" s="1"/>
  <c r="CC47"/>
  <c r="CE47" s="1"/>
  <c r="CG47" s="1"/>
  <c r="CI47" s="1"/>
  <c r="CC39"/>
  <c r="CE39" s="1"/>
  <c r="CG39" s="1"/>
  <c r="CI39" s="1"/>
  <c r="CC9"/>
  <c r="CE9" s="1"/>
  <c r="CG9" s="1"/>
  <c r="CI9" s="1"/>
  <c r="CC104"/>
  <c r="CE104" s="1"/>
  <c r="CG104" s="1"/>
  <c r="CI104" s="1"/>
  <c r="CC63"/>
  <c r="CE63" s="1"/>
  <c r="CG63" s="1"/>
  <c r="CI63" s="1"/>
  <c r="CC99"/>
  <c r="CE99" s="1"/>
  <c r="CG99" s="1"/>
  <c r="CI99" s="1"/>
  <c r="CC118"/>
  <c r="CE118" s="1"/>
  <c r="CG118" s="1"/>
  <c r="CI118" s="1"/>
  <c r="CC80"/>
  <c r="CE80" s="1"/>
  <c r="CG80" s="1"/>
  <c r="CI80" s="1"/>
  <c r="CC111"/>
  <c r="CE111" s="1"/>
  <c r="CG111" s="1"/>
  <c r="CI111" s="1"/>
  <c r="CC64"/>
  <c r="CE64" s="1"/>
  <c r="CG64" s="1"/>
  <c r="CI64" s="1"/>
  <c r="CC77"/>
  <c r="CE77" s="1"/>
  <c r="CG77" s="1"/>
  <c r="CI77" s="1"/>
  <c r="CC54"/>
  <c r="CE54" s="1"/>
  <c r="CG54" s="1"/>
  <c r="CI54" s="1"/>
  <c r="CC84"/>
  <c r="CE84" s="1"/>
  <c r="CG84" s="1"/>
  <c r="CI84" s="1"/>
  <c r="CC40"/>
  <c r="CE40" s="1"/>
  <c r="CG40" s="1"/>
  <c r="CI40" s="1"/>
  <c r="CC6"/>
  <c r="CE6" s="1"/>
  <c r="CG6" s="1"/>
  <c r="CI6" s="1"/>
  <c r="CC42"/>
  <c r="CE42" s="1"/>
  <c r="CG42" s="1"/>
  <c r="CI42" s="1"/>
  <c r="CC68"/>
  <c r="CE68" s="1"/>
  <c r="CG68" s="1"/>
  <c r="CI68" s="1"/>
  <c r="CC29"/>
  <c r="CE29" s="1"/>
  <c r="CG29" s="1"/>
  <c r="CI29" s="1"/>
  <c r="CC19"/>
  <c r="CE19" s="1"/>
  <c r="CG19" s="1"/>
  <c r="CI19" s="1"/>
  <c r="CC35"/>
  <c r="CE35" s="1"/>
  <c r="CG35" s="1"/>
  <c r="CI35" s="1"/>
  <c r="CC49"/>
  <c r="CE49" s="1"/>
  <c r="CG49" s="1"/>
  <c r="CI49" s="1"/>
  <c r="CC88"/>
  <c r="CE88" s="1"/>
  <c r="CG88" s="1"/>
  <c r="CI88" s="1"/>
  <c r="CC67"/>
  <c r="CE67" s="1"/>
  <c r="CG67" s="1"/>
  <c r="CI67" s="1"/>
  <c r="CC97"/>
  <c r="CE97" s="1"/>
  <c r="CG97" s="1"/>
  <c r="CI97" s="1"/>
  <c r="CC38"/>
  <c r="CE38" s="1"/>
  <c r="CG38" s="1"/>
  <c r="CI38" s="1"/>
  <c r="CC44"/>
  <c r="CE44" s="1"/>
  <c r="CG44" s="1"/>
  <c r="CI44" s="1"/>
  <c r="CC120"/>
  <c r="CE120" s="1"/>
  <c r="CG120" s="1"/>
  <c r="CI120" s="1"/>
  <c r="CC5"/>
  <c r="CE5" s="1"/>
  <c r="CG5" s="1"/>
  <c r="CI5" s="1"/>
  <c r="CC76"/>
  <c r="CE76" s="1"/>
  <c r="CG76" s="1"/>
  <c r="CI76" s="1"/>
  <c r="CC50"/>
  <c r="CE50" s="1"/>
  <c r="CG50" s="1"/>
  <c r="CI50" s="1"/>
  <c r="CC75"/>
  <c r="CE75" s="1"/>
  <c r="CG75" s="1"/>
  <c r="CI75" s="1"/>
  <c r="CC56"/>
  <c r="CE56" s="1"/>
  <c r="CG56" s="1"/>
  <c r="CI56" s="1"/>
  <c r="CC89"/>
  <c r="CE89" s="1"/>
  <c r="CG89" s="1"/>
  <c r="CI89" s="1"/>
  <c r="CC61"/>
  <c r="CE61" s="1"/>
  <c r="CG61" s="1"/>
  <c r="CI61" s="1"/>
  <c r="CC117"/>
  <c r="CE117" s="1"/>
  <c r="CG117" s="1"/>
  <c r="CI117" s="1"/>
  <c r="CC94"/>
  <c r="CE94" s="1"/>
  <c r="CG94" s="1"/>
  <c r="CI94" s="1"/>
  <c r="CC34"/>
  <c r="CE34" s="1"/>
  <c r="CG34" s="1"/>
  <c r="CI34" s="1"/>
  <c r="CC18"/>
  <c r="CE18" s="1"/>
  <c r="CG18" s="1"/>
  <c r="CI18" s="1"/>
  <c r="CC55"/>
  <c r="CE55" s="1"/>
  <c r="CG55" s="1"/>
  <c r="CI55" s="1"/>
  <c r="CC7"/>
  <c r="CE7" s="1"/>
  <c r="CG7" s="1"/>
  <c r="CI7" s="1"/>
  <c r="CC113"/>
  <c r="CE113" s="1"/>
  <c r="CG113" s="1"/>
  <c r="CI113" s="1"/>
  <c r="CC85"/>
  <c r="CE85" s="1"/>
  <c r="CG85" s="1"/>
  <c r="CI85" s="1"/>
  <c r="CC12"/>
  <c r="CE12" s="1"/>
  <c r="CG12" s="1"/>
  <c r="CI12" s="1"/>
  <c r="CC106"/>
  <c r="CE106" s="1"/>
  <c r="CG106" s="1"/>
  <c r="CI106" s="1"/>
  <c r="CC107"/>
  <c r="CE107" s="1"/>
  <c r="CG107" s="1"/>
  <c r="CI107" s="1"/>
  <c r="CC78"/>
  <c r="CE78" s="1"/>
  <c r="CG78" s="1"/>
  <c r="CI78" s="1"/>
  <c r="CC112"/>
  <c r="CE112" s="1"/>
  <c r="CG112" s="1"/>
  <c r="CI112" s="1"/>
  <c r="CC28"/>
  <c r="CE28" s="1"/>
  <c r="CG28" s="1"/>
  <c r="CI28" s="1"/>
  <c r="CC14"/>
  <c r="CE14" s="1"/>
  <c r="CG14" s="1"/>
  <c r="CI14" s="1"/>
  <c r="CC66"/>
  <c r="CE66" s="1"/>
  <c r="CG66" s="1"/>
  <c r="CI66" s="1"/>
  <c r="CC101"/>
  <c r="CE101" s="1"/>
  <c r="CG101" s="1"/>
  <c r="CI101" s="1"/>
  <c r="CC70"/>
  <c r="CE70" s="1"/>
  <c r="CG70" s="1"/>
  <c r="CI70" s="1"/>
  <c r="CC116"/>
  <c r="CE116" s="1"/>
  <c r="CG116" s="1"/>
  <c r="CI116" s="1"/>
  <c r="CC15"/>
  <c r="CE15" s="1"/>
  <c r="CG15" s="1"/>
  <c r="CI15" s="1"/>
  <c r="CC30"/>
  <c r="CE30" s="1"/>
  <c r="CG30" s="1"/>
  <c r="CI30" s="1"/>
  <c r="CC45"/>
  <c r="CE45" s="1"/>
  <c r="CG45" s="1"/>
  <c r="CI45" s="1"/>
  <c r="CC52"/>
  <c r="CE52" s="1"/>
  <c r="CG52" s="1"/>
  <c r="CI52" s="1"/>
  <c r="CC79"/>
  <c r="CE79" s="1"/>
  <c r="CG79" s="1"/>
  <c r="CI79" s="1"/>
  <c r="CC17"/>
  <c r="CE17" s="1"/>
  <c r="CG17" s="1"/>
  <c r="CI17" s="1"/>
  <c r="CC71"/>
  <c r="CE71" s="1"/>
  <c r="CG71" s="1"/>
  <c r="CI71" s="1"/>
  <c r="CC51"/>
  <c r="CE51" s="1"/>
  <c r="CC41"/>
  <c r="CE41" s="1"/>
  <c r="CG41" s="1"/>
  <c r="CI41" s="1"/>
  <c r="CC36"/>
  <c r="CE36" s="1"/>
  <c r="CG36" s="1"/>
  <c r="CI36" s="1"/>
  <c r="CC87"/>
  <c r="CE87" s="1"/>
  <c r="CG87" s="1"/>
  <c r="CI87" s="1"/>
  <c r="CC109"/>
  <c r="CE109" s="1"/>
  <c r="CG109" s="1"/>
  <c r="CI109" s="1"/>
  <c r="CC31"/>
  <c r="CE31" s="1"/>
  <c r="CG31" s="1"/>
  <c r="CI31" s="1"/>
  <c r="CC90"/>
  <c r="CE90" s="1"/>
  <c r="CG90" s="1"/>
  <c r="CI90" s="1"/>
  <c r="CC58"/>
  <c r="CE58" s="1"/>
  <c r="CG58" s="1"/>
  <c r="CI58" s="1"/>
  <c r="CC92"/>
  <c r="CE92" s="1"/>
  <c r="CG92" s="1"/>
  <c r="CI92" s="1"/>
  <c r="CC74"/>
  <c r="CE74" s="1"/>
  <c r="CG74" s="1"/>
  <c r="CI74" s="1"/>
  <c r="CC11"/>
  <c r="CE11" s="1"/>
  <c r="CG11" s="1"/>
  <c r="CI11" s="1"/>
  <c r="CC110"/>
  <c r="CE110" s="1"/>
  <c r="CG110" s="1"/>
  <c r="CI110" s="1"/>
  <c r="CC103"/>
  <c r="CE103" s="1"/>
  <c r="CG103" s="1"/>
  <c r="CI103" s="1"/>
  <c r="CC115"/>
  <c r="CE115" s="1"/>
  <c r="CG115" s="1"/>
  <c r="CI115" s="1"/>
  <c r="CC105"/>
  <c r="CE105" s="1"/>
  <c r="CG105" s="1"/>
  <c r="CI105" s="1"/>
  <c r="CC86"/>
  <c r="CE86" s="1"/>
  <c r="CG86" s="1"/>
  <c r="CI86" s="1"/>
  <c r="CC59"/>
  <c r="CE59" s="1"/>
  <c r="CG59" s="1"/>
  <c r="CI59" s="1"/>
  <c r="CC69"/>
  <c r="CE69" s="1"/>
  <c r="CG69" s="1"/>
  <c r="CI69" s="1"/>
  <c r="CC108"/>
  <c r="CE108" s="1"/>
  <c r="CG108" s="1"/>
  <c r="CI108" s="1"/>
  <c r="CC62"/>
  <c r="CE62" s="1"/>
  <c r="CG62" s="1"/>
  <c r="CI62" s="1"/>
  <c r="CC72"/>
  <c r="CE72" s="1"/>
  <c r="CG72" s="1"/>
  <c r="CI72" s="1"/>
  <c r="CC121"/>
  <c r="CE121" s="1"/>
  <c r="CG121" s="1"/>
  <c r="CI121" s="1"/>
  <c r="CC60"/>
  <c r="CE60" s="1"/>
  <c r="CG60" s="1"/>
  <c r="CI60" s="1"/>
  <c r="CC100"/>
  <c r="CE100" s="1"/>
  <c r="CG100" s="1"/>
  <c r="CI100" s="1"/>
  <c r="CC93"/>
  <c r="CE93" s="1"/>
  <c r="CG93" s="1"/>
  <c r="CI93" s="1"/>
  <c r="CC13"/>
  <c r="CE13" s="1"/>
  <c r="CG13" s="1"/>
  <c r="CI13" s="1"/>
  <c r="CC81"/>
  <c r="CE81" s="1"/>
  <c r="CG81" s="1"/>
  <c r="CI81" s="1"/>
  <c r="CC98"/>
  <c r="CE98" s="1"/>
  <c r="CG98" s="1"/>
  <c r="CI98" s="1"/>
  <c r="CC95"/>
  <c r="CE95" s="1"/>
  <c r="CG95" s="1"/>
  <c r="CI95" s="1"/>
  <c r="CC16"/>
  <c r="CE16" s="1"/>
  <c r="CG16" s="1"/>
  <c r="CI16" s="1"/>
  <c r="CC114"/>
  <c r="CE114" s="1"/>
  <c r="CG114" s="1"/>
  <c r="CI114" s="1"/>
  <c r="CC48"/>
  <c r="CE48" s="1"/>
  <c r="CG48" s="1"/>
  <c r="CI48" s="1"/>
  <c r="CC46"/>
  <c r="CE46" s="1"/>
  <c r="CG46" s="1"/>
  <c r="CI46" s="1"/>
  <c r="CC102"/>
  <c r="CE102" s="1"/>
  <c r="CG102" s="1"/>
  <c r="CI102" s="1"/>
  <c r="CC33"/>
  <c r="CE33" s="1"/>
  <c r="CG33" s="1"/>
  <c r="CI33" s="1"/>
  <c r="CC83"/>
  <c r="CE83" s="1"/>
  <c r="CG83" s="1"/>
  <c r="CI83" s="1"/>
  <c r="CC91"/>
  <c r="CE91" s="1"/>
  <c r="CG91" s="1"/>
  <c r="CI91" s="1"/>
  <c r="CC10"/>
  <c r="CE10" s="1"/>
  <c r="CG10" s="1"/>
  <c r="CI10" s="1"/>
  <c r="CC32"/>
  <c r="CE32" s="1"/>
  <c r="CG32" s="1"/>
  <c r="CI32" s="1"/>
  <c r="CC53"/>
  <c r="CE53" s="1"/>
  <c r="CG53" s="1"/>
  <c r="CI53" s="1"/>
  <c r="CC82"/>
  <c r="CE82" s="1"/>
  <c r="CG82" s="1"/>
  <c r="CI82" s="1"/>
  <c r="CC57"/>
  <c r="CE57" s="1"/>
  <c r="CG57" s="1"/>
  <c r="CI57" s="1"/>
  <c r="CC8"/>
  <c r="CE8" s="1"/>
  <c r="CG8" s="1"/>
  <c r="CI8" s="1"/>
  <c r="CC96"/>
  <c r="CE96" s="1"/>
  <c r="CG96" s="1"/>
  <c r="CI96" s="1"/>
  <c r="CC119"/>
  <c r="CE119" s="1"/>
  <c r="CG119" s="1"/>
  <c r="CI119" s="1"/>
  <c r="CC43"/>
  <c r="CE43" s="1"/>
  <c r="CG43" s="1"/>
  <c r="CI43" s="1"/>
  <c r="CC65"/>
  <c r="CE65" s="1"/>
  <c r="CG65" s="1"/>
  <c r="CI65" s="1"/>
  <c r="O4" i="1"/>
  <c r="I2" i="8" s="1"/>
  <c r="P74" s="1"/>
  <c r="R74" s="1"/>
  <c r="S74" s="1"/>
  <c r="U74" s="1"/>
  <c r="W74" l="1"/>
  <c r="H44" i="10" s="1"/>
  <c r="T74" i="8"/>
  <c r="V74" s="1"/>
  <c r="I44" i="10"/>
  <c r="M81" i="7" s="1"/>
  <c r="CG51" i="2"/>
  <c r="CI51" s="1"/>
  <c r="J28" i="6" s="1"/>
  <c r="P70" i="8"/>
  <c r="R70" s="1"/>
  <c r="S70" s="1"/>
  <c r="U70" s="1"/>
  <c r="P62"/>
  <c r="R62" s="1"/>
  <c r="S62" s="1"/>
  <c r="U62" s="1"/>
  <c r="P68"/>
  <c r="R68" s="1"/>
  <c r="S68" s="1"/>
  <c r="U68" s="1"/>
  <c r="P63"/>
  <c r="R63" s="1"/>
  <c r="S63" s="1"/>
  <c r="U63" s="1"/>
  <c r="P56"/>
  <c r="R56" s="1"/>
  <c r="S56" s="1"/>
  <c r="U56" s="1"/>
  <c r="P49"/>
  <c r="R49" s="1"/>
  <c r="S49" s="1"/>
  <c r="U49" s="1"/>
  <c r="P67"/>
  <c r="R67" s="1"/>
  <c r="S67" s="1"/>
  <c r="U67" s="1"/>
  <c r="P50"/>
  <c r="R50" s="1"/>
  <c r="S50" s="1"/>
  <c r="U50" s="1"/>
  <c r="P51"/>
  <c r="R51" s="1"/>
  <c r="S51" s="1"/>
  <c r="U51" s="1"/>
  <c r="P69"/>
  <c r="R69" s="1"/>
  <c r="S69" s="1"/>
  <c r="U69" s="1"/>
  <c r="P46"/>
  <c r="R46" s="1"/>
  <c r="P58"/>
  <c r="R58" s="1"/>
  <c r="S58" s="1"/>
  <c r="U58" s="1"/>
  <c r="P59"/>
  <c r="R59" s="1"/>
  <c r="S59" s="1"/>
  <c r="U59" s="1"/>
  <c r="P47"/>
  <c r="R47" s="1"/>
  <c r="S47" s="1"/>
  <c r="U47" s="1"/>
  <c r="P53"/>
  <c r="R53" s="1"/>
  <c r="S53" s="1"/>
  <c r="U53" s="1"/>
  <c r="P60"/>
  <c r="R60" s="1"/>
  <c r="S60" s="1"/>
  <c r="U60" s="1"/>
  <c r="P57"/>
  <c r="R57" s="1"/>
  <c r="S57" s="1"/>
  <c r="U57" s="1"/>
  <c r="P72"/>
  <c r="R72" s="1"/>
  <c r="S72" s="1"/>
  <c r="U72" s="1"/>
  <c r="P71"/>
  <c r="R71" s="1"/>
  <c r="S71" s="1"/>
  <c r="U71" s="1"/>
  <c r="P64"/>
  <c r="R64" s="1"/>
  <c r="S64" s="1"/>
  <c r="U64" s="1"/>
  <c r="P66"/>
  <c r="R66" s="1"/>
  <c r="S66" s="1"/>
  <c r="U66" s="1"/>
  <c r="P48"/>
  <c r="R48" s="1"/>
  <c r="S48" s="1"/>
  <c r="U48" s="1"/>
  <c r="P52"/>
  <c r="R52" s="1"/>
  <c r="S52" s="1"/>
  <c r="U52" s="1"/>
  <c r="CJ96" i="2"/>
  <c r="CK96"/>
  <c r="J30" i="4"/>
  <c r="CH96" i="2"/>
  <c r="CK53"/>
  <c r="J20" i="4"/>
  <c r="J22" i="3"/>
  <c r="J29" i="6"/>
  <c r="CJ53" i="2"/>
  <c r="CH53"/>
  <c r="CK83"/>
  <c r="CH83"/>
  <c r="CJ83"/>
  <c r="J32" i="5"/>
  <c r="CH48" i="2"/>
  <c r="CK48"/>
  <c r="CJ48"/>
  <c r="J37" i="3"/>
  <c r="CH98" i="2"/>
  <c r="CJ98"/>
  <c r="CK98"/>
  <c r="CJ100"/>
  <c r="CH100"/>
  <c r="CK100"/>
  <c r="CK62"/>
  <c r="CJ62"/>
  <c r="CH62"/>
  <c r="CH86"/>
  <c r="J35" i="5"/>
  <c r="CK86" i="2"/>
  <c r="CJ86"/>
  <c r="CJ110"/>
  <c r="CH110"/>
  <c r="CK110"/>
  <c r="J27" i="3"/>
  <c r="CH58" i="2"/>
  <c r="CJ58"/>
  <c r="CK58"/>
  <c r="CH87"/>
  <c r="CK87"/>
  <c r="CJ87"/>
  <c r="J36" i="5"/>
  <c r="CH71" i="2"/>
  <c r="CK71"/>
  <c r="CJ71"/>
  <c r="CK45"/>
  <c r="CJ45"/>
  <c r="CH45"/>
  <c r="CK70"/>
  <c r="J33" i="3"/>
  <c r="CJ70" i="2"/>
  <c r="CH70"/>
  <c r="J17" i="5"/>
  <c r="CJ28" i="2"/>
  <c r="CH28"/>
  <c r="CK28"/>
  <c r="CK106"/>
  <c r="CJ106"/>
  <c r="CH106"/>
  <c r="CH7"/>
  <c r="CK7"/>
  <c r="CJ7"/>
  <c r="CJ94"/>
  <c r="CK94"/>
  <c r="CH94"/>
  <c r="J29" i="4"/>
  <c r="CJ56" i="2"/>
  <c r="CK56"/>
  <c r="CH56"/>
  <c r="J25" i="3"/>
  <c r="CJ5" i="2"/>
  <c r="CH5"/>
  <c r="CK5"/>
  <c r="CK97"/>
  <c r="J31" i="4"/>
  <c r="CJ97" i="2"/>
  <c r="CH97"/>
  <c r="CJ35"/>
  <c r="J24" i="5"/>
  <c r="CK35" i="2"/>
  <c r="CH35"/>
  <c r="CH42"/>
  <c r="CJ42"/>
  <c r="CK42"/>
  <c r="CH54"/>
  <c r="CJ54"/>
  <c r="CK54"/>
  <c r="CJ80"/>
  <c r="J29" i="5"/>
  <c r="CH80" i="2"/>
  <c r="CK80"/>
  <c r="CJ104"/>
  <c r="CK104"/>
  <c r="CH104"/>
  <c r="CH37"/>
  <c r="CK37"/>
  <c r="CJ37"/>
  <c r="CJ82"/>
  <c r="CH82"/>
  <c r="CK82"/>
  <c r="J31" i="5"/>
  <c r="CJ91" i="2"/>
  <c r="CH91"/>
  <c r="CK91"/>
  <c r="CJ46"/>
  <c r="CH46"/>
  <c r="CK46"/>
  <c r="CH95"/>
  <c r="CJ95"/>
  <c r="J36" i="3"/>
  <c r="CK95" i="2"/>
  <c r="CK93"/>
  <c r="CJ93"/>
  <c r="CH93"/>
  <c r="J28" i="4"/>
  <c r="CK72" i="2"/>
  <c r="CH72"/>
  <c r="CJ72"/>
  <c r="CH59"/>
  <c r="CK59"/>
  <c r="CJ59"/>
  <c r="J28" i="3"/>
  <c r="CH103" i="2"/>
  <c r="CJ103"/>
  <c r="J20" i="6"/>
  <c r="J21" s="1"/>
  <c r="CK103" i="2"/>
  <c r="CH92"/>
  <c r="CJ92"/>
  <c r="CK92"/>
  <c r="CK109"/>
  <c r="CJ109"/>
  <c r="CH109"/>
  <c r="CJ52"/>
  <c r="CK52"/>
  <c r="CH52"/>
  <c r="CK116"/>
  <c r="CH116"/>
  <c r="CJ116"/>
  <c r="CK14"/>
  <c r="CJ14"/>
  <c r="CH14"/>
  <c r="CH107"/>
  <c r="J20" i="3"/>
  <c r="CK107" i="2"/>
  <c r="J22" i="6"/>
  <c r="J23" s="1"/>
  <c r="CJ107" i="2"/>
  <c r="CJ113"/>
  <c r="CK113"/>
  <c r="CH113"/>
  <c r="J23" i="5"/>
  <c r="CK34" i="2"/>
  <c r="CH34"/>
  <c r="CJ34"/>
  <c r="CH89"/>
  <c r="CJ89"/>
  <c r="CK89"/>
  <c r="CK76"/>
  <c r="CH76"/>
  <c r="CJ76"/>
  <c r="CJ38"/>
  <c r="CH38"/>
  <c r="CK38"/>
  <c r="J18" i="4"/>
  <c r="CJ49" i="2"/>
  <c r="CK49"/>
  <c r="CH49"/>
  <c r="CJ68"/>
  <c r="J27" i="4"/>
  <c r="CH68" i="2"/>
  <c r="CK68"/>
  <c r="CH84"/>
  <c r="CK84"/>
  <c r="J33" i="5"/>
  <c r="CJ84" i="2"/>
  <c r="CJ111"/>
  <c r="CH111"/>
  <c r="CK111"/>
  <c r="CK63"/>
  <c r="CJ63"/>
  <c r="J23" i="4"/>
  <c r="CH63" i="2"/>
  <c r="CH47"/>
  <c r="CJ47"/>
  <c r="J17" i="4"/>
  <c r="CK47" i="2"/>
  <c r="CJ43"/>
  <c r="CH43"/>
  <c r="CK43"/>
  <c r="CK57"/>
  <c r="CH57"/>
  <c r="CJ57"/>
  <c r="J26" i="3"/>
  <c r="CH10" i="2"/>
  <c r="CK10"/>
  <c r="CJ10"/>
  <c r="CH102"/>
  <c r="CJ102"/>
  <c r="CK102"/>
  <c r="CH16"/>
  <c r="CJ16"/>
  <c r="CK16"/>
  <c r="CH13"/>
  <c r="CJ13"/>
  <c r="CK13"/>
  <c r="CK121"/>
  <c r="CJ121"/>
  <c r="CH121"/>
  <c r="CJ69"/>
  <c r="CK69"/>
  <c r="CH69"/>
  <c r="J32" i="3"/>
  <c r="CJ115" i="2"/>
  <c r="CK115"/>
  <c r="CH115"/>
  <c r="CH74"/>
  <c r="CK74"/>
  <c r="CJ74"/>
  <c r="J20" i="5"/>
  <c r="CH31" i="2"/>
  <c r="CJ31"/>
  <c r="CK31"/>
  <c r="CJ41"/>
  <c r="CK41"/>
  <c r="CH41"/>
  <c r="CH79"/>
  <c r="J28" i="5"/>
  <c r="CK79" i="2"/>
  <c r="CJ79"/>
  <c r="CK15"/>
  <c r="CJ15"/>
  <c r="CH15"/>
  <c r="CH66"/>
  <c r="CJ66"/>
  <c r="CK66"/>
  <c r="J25" i="4"/>
  <c r="CK78" i="2"/>
  <c r="CJ78"/>
  <c r="CH78"/>
  <c r="CK85"/>
  <c r="CJ85"/>
  <c r="J34" i="5"/>
  <c r="CH85" i="2"/>
  <c r="CJ18"/>
  <c r="CH18"/>
  <c r="CK18"/>
  <c r="CJ61"/>
  <c r="CK61"/>
  <c r="CH61"/>
  <c r="CJ50"/>
  <c r="CH50"/>
  <c r="CK50"/>
  <c r="CJ44"/>
  <c r="CK44"/>
  <c r="CH44"/>
  <c r="CH88"/>
  <c r="CJ88"/>
  <c r="J37" i="5"/>
  <c r="CK88" i="2"/>
  <c r="CK29"/>
  <c r="CJ29"/>
  <c r="CH29"/>
  <c r="J18" i="5"/>
  <c r="CH40" i="2"/>
  <c r="CJ40"/>
  <c r="CK40"/>
  <c r="CH64"/>
  <c r="CJ64"/>
  <c r="CK64"/>
  <c r="J24" i="4"/>
  <c r="CH99" i="2"/>
  <c r="CK99"/>
  <c r="CJ99"/>
  <c r="CH39"/>
  <c r="CJ39"/>
  <c r="CK39"/>
  <c r="CH119"/>
  <c r="CJ119"/>
  <c r="CK119"/>
  <c r="CK65"/>
  <c r="CH65"/>
  <c r="CJ65"/>
  <c r="J31" i="3"/>
  <c r="CH8" i="2"/>
  <c r="CJ8"/>
  <c r="CK8"/>
  <c r="CK32"/>
  <c r="CH32"/>
  <c r="J21" i="5"/>
  <c r="CJ32" i="2"/>
  <c r="CH33"/>
  <c r="J22" i="5"/>
  <c r="CK33" i="2"/>
  <c r="CJ33"/>
  <c r="CK114"/>
  <c r="CJ114"/>
  <c r="CH114"/>
  <c r="CH81"/>
  <c r="J30" i="5"/>
  <c r="CK81" i="2"/>
  <c r="CJ81"/>
  <c r="J22" i="4"/>
  <c r="CJ60" i="2"/>
  <c r="CK60"/>
  <c r="CH60"/>
  <c r="CK108"/>
  <c r="CH108"/>
  <c r="CJ108"/>
  <c r="CJ105"/>
  <c r="CH105"/>
  <c r="J24" i="6"/>
  <c r="J25" s="1"/>
  <c r="CK105" i="2"/>
  <c r="CK11"/>
  <c r="CH11"/>
  <c r="CJ11"/>
  <c r="CH90"/>
  <c r="CK90"/>
  <c r="CJ90"/>
  <c r="CJ36"/>
  <c r="J25" i="5"/>
  <c r="CH36" i="2"/>
  <c r="CK36"/>
  <c r="CJ17"/>
  <c r="CK17"/>
  <c r="CH17"/>
  <c r="J19" i="5"/>
  <c r="CH30" i="2"/>
  <c r="CK30"/>
  <c r="CJ30"/>
  <c r="J38" i="3"/>
  <c r="CJ101" i="2"/>
  <c r="CK101"/>
  <c r="CH101"/>
  <c r="CK112"/>
  <c r="CJ112"/>
  <c r="CH112"/>
  <c r="CJ12"/>
  <c r="CH12"/>
  <c r="CK12"/>
  <c r="CJ55"/>
  <c r="CH55"/>
  <c r="J24" i="3"/>
  <c r="CK55" i="2"/>
  <c r="CH117"/>
  <c r="CJ117"/>
  <c r="CK117"/>
  <c r="CJ75"/>
  <c r="CK75"/>
  <c r="CH75"/>
  <c r="CK120"/>
  <c r="CJ120"/>
  <c r="CH120"/>
  <c r="CH67"/>
  <c r="CK67"/>
  <c r="CJ67"/>
  <c r="J26" i="4"/>
  <c r="CH19" i="2"/>
  <c r="CJ19"/>
  <c r="CK19"/>
  <c r="CH6"/>
  <c r="CK6"/>
  <c r="CJ6"/>
  <c r="CH77"/>
  <c r="CJ77"/>
  <c r="CK77"/>
  <c r="CH118"/>
  <c r="CJ118"/>
  <c r="CK118"/>
  <c r="CH9"/>
  <c r="CK9"/>
  <c r="CJ9"/>
  <c r="W66" i="8" l="1"/>
  <c r="H50" i="10" s="1"/>
  <c r="T66" i="8"/>
  <c r="V66" s="1"/>
  <c r="T59"/>
  <c r="V59" s="1"/>
  <c r="W59"/>
  <c r="H42" i="10" s="1"/>
  <c r="T70" i="8"/>
  <c r="V70" s="1"/>
  <c r="W70"/>
  <c r="H54" i="10" s="1"/>
  <c r="W47" i="8"/>
  <c r="T47"/>
  <c r="V47" s="1"/>
  <c r="T64"/>
  <c r="V64" s="1"/>
  <c r="W64"/>
  <c r="H48" i="10" s="1"/>
  <c r="W60" i="8"/>
  <c r="H43" i="10" s="1"/>
  <c r="T60" i="8"/>
  <c r="V60" s="1"/>
  <c r="W58"/>
  <c r="H41" i="10" s="1"/>
  <c r="T58" i="8"/>
  <c r="V58" s="1"/>
  <c r="W50"/>
  <c r="T50"/>
  <c r="V50" s="1"/>
  <c r="W63"/>
  <c r="H47" i="10" s="1"/>
  <c r="T63" i="8"/>
  <c r="V63" s="1"/>
  <c r="W57"/>
  <c r="H40" i="10" s="1"/>
  <c r="T57" i="8"/>
  <c r="V57" s="1"/>
  <c r="T51"/>
  <c r="V51" s="1"/>
  <c r="W51"/>
  <c r="W56"/>
  <c r="H39" i="10" s="1"/>
  <c r="T56" i="8"/>
  <c r="V56" s="1"/>
  <c r="T48"/>
  <c r="V48" s="1"/>
  <c r="W48"/>
  <c r="W72"/>
  <c r="H56" i="10" s="1"/>
  <c r="T72" i="8"/>
  <c r="V72" s="1"/>
  <c r="W69"/>
  <c r="H53" i="10" s="1"/>
  <c r="T69" i="8"/>
  <c r="V69" s="1"/>
  <c r="T49"/>
  <c r="V49" s="1"/>
  <c r="W49"/>
  <c r="W62"/>
  <c r="H46" i="10" s="1"/>
  <c r="T62" i="8"/>
  <c r="V62" s="1"/>
  <c r="W52"/>
  <c r="T52"/>
  <c r="V52" s="1"/>
  <c r="W71"/>
  <c r="H55" i="10" s="1"/>
  <c r="T71" i="8"/>
  <c r="V71" s="1"/>
  <c r="T53"/>
  <c r="V53" s="1"/>
  <c r="W53"/>
  <c r="W67"/>
  <c r="T67"/>
  <c r="V67" s="1"/>
  <c r="W68"/>
  <c r="H52" i="10" s="1"/>
  <c r="T68" i="8"/>
  <c r="V68" s="1"/>
  <c r="S46"/>
  <c r="U46" s="1"/>
  <c r="E44" i="10"/>
  <c r="J81" i="14" s="1"/>
  <c r="I55" i="10"/>
  <c r="M71" i="7" s="1"/>
  <c r="I51" i="10"/>
  <c r="M67" i="7" s="1"/>
  <c r="H51" i="10"/>
  <c r="I52"/>
  <c r="M68" i="7" s="1"/>
  <c r="I48" i="10"/>
  <c r="M61" i="14" s="1"/>
  <c r="I43" i="10"/>
  <c r="M80" i="7" s="1"/>
  <c r="I41" i="10"/>
  <c r="M78" i="7" s="1"/>
  <c r="I47" i="10"/>
  <c r="M60" i="14" s="1"/>
  <c r="I40" i="10"/>
  <c r="M77" i="7" s="1"/>
  <c r="I42" i="10"/>
  <c r="M79" i="7" s="1"/>
  <c r="I39" i="10"/>
  <c r="M76" i="7" s="1"/>
  <c r="I54" i="10"/>
  <c r="M70" i="7" s="1"/>
  <c r="I56" i="10"/>
  <c r="I53"/>
  <c r="M69" i="7" s="1"/>
  <c r="I46" i="10"/>
  <c r="M59" i="14" s="1"/>
  <c r="M81"/>
  <c r="CH51" i="2"/>
  <c r="J19" i="4"/>
  <c r="CK51" i="2"/>
  <c r="CJ51"/>
  <c r="J21" i="3"/>
  <c r="W46" i="8" l="1"/>
  <c r="H30" i="10" s="1"/>
  <c r="M38" i="14" s="1"/>
  <c r="T46" i="8"/>
  <c r="V46" s="1"/>
  <c r="I30" i="10"/>
  <c r="M38" i="7" s="1"/>
  <c r="E55" i="10"/>
  <c r="J71" i="14" s="1"/>
  <c r="E52" i="10"/>
  <c r="J68" i="14" s="1"/>
  <c r="E47" i="10"/>
  <c r="J60" i="14" s="1"/>
  <c r="E56" i="10"/>
  <c r="E46"/>
  <c r="J59" i="7" s="1"/>
  <c r="E53" i="10"/>
  <c r="J69" i="14" s="1"/>
  <c r="J81" i="7"/>
  <c r="E50" i="10"/>
  <c r="J66" i="7" s="1"/>
  <c r="I50" i="10"/>
  <c r="M66" i="7" s="1"/>
  <c r="E51" i="10"/>
  <c r="J67" i="7" s="1"/>
  <c r="E54" i="10"/>
  <c r="J70" i="14" s="1"/>
  <c r="E41" i="10"/>
  <c r="J78" i="14" s="1"/>
  <c r="E48" i="10"/>
  <c r="J61" i="7" s="1"/>
  <c r="E43" i="10"/>
  <c r="J80" i="7" s="1"/>
  <c r="J43" i="5" s="1"/>
  <c r="E39" i="10"/>
  <c r="J76" i="14" s="1"/>
  <c r="E40" i="10"/>
  <c r="J77" i="7" s="1"/>
  <c r="J40" i="5" s="1"/>
  <c r="E37" i="10"/>
  <c r="J45" i="7" s="1"/>
  <c r="I37" i="10"/>
  <c r="M45" i="7" s="1"/>
  <c r="H36" i="10"/>
  <c r="H33"/>
  <c r="H31"/>
  <c r="H32"/>
  <c r="E35"/>
  <c r="J43" i="14" s="1"/>
  <c r="I35" i="10"/>
  <c r="M43" i="7" s="1"/>
  <c r="H35" i="10"/>
  <c r="H34"/>
  <c r="E34"/>
  <c r="J42" i="7" s="1"/>
  <c r="I34" i="10"/>
  <c r="M42" i="7" s="1"/>
  <c r="H37" i="10"/>
  <c r="E36"/>
  <c r="J44" i="14" s="1"/>
  <c r="I36" i="10"/>
  <c r="M44" i="7" s="1"/>
  <c r="E33" i="10"/>
  <c r="J41" i="14" s="1"/>
  <c r="I33" i="10"/>
  <c r="M41" i="7" s="1"/>
  <c r="E31" i="10"/>
  <c r="J39" i="14" s="1"/>
  <c r="I31" i="10"/>
  <c r="M39" i="7" s="1"/>
  <c r="E32" i="10"/>
  <c r="J40" i="14" s="1"/>
  <c r="I32" i="10"/>
  <c r="M40" i="7" s="1"/>
  <c r="E42" i="10"/>
  <c r="J79" i="14" s="1"/>
  <c r="M68"/>
  <c r="M71"/>
  <c r="M70"/>
  <c r="M77"/>
  <c r="M80"/>
  <c r="M59" i="7"/>
  <c r="M69" i="14"/>
  <c r="M78"/>
  <c r="M61" i="7"/>
  <c r="M76" i="14"/>
  <c r="M60" i="7"/>
  <c r="M67" i="14"/>
  <c r="M79"/>
  <c r="M66"/>
  <c r="J60" i="7" l="1"/>
  <c r="E30" i="10"/>
  <c r="J38" i="14" s="1"/>
  <c r="J68" i="7"/>
  <c r="J71"/>
  <c r="J45" i="14"/>
  <c r="J59"/>
  <c r="J78" i="7"/>
  <c r="J41" i="5" s="1"/>
  <c r="J69" i="7"/>
  <c r="J76"/>
  <c r="J39" i="5" s="1"/>
  <c r="J77" i="14"/>
  <c r="J61"/>
  <c r="J42"/>
  <c r="J44" i="7"/>
  <c r="J70"/>
  <c r="J39"/>
  <c r="J66" i="14"/>
  <c r="J43" i="7"/>
  <c r="J80" i="14"/>
  <c r="J67"/>
  <c r="J40" i="7"/>
  <c r="J41"/>
  <c r="J79"/>
  <c r="J42" i="5" s="1"/>
  <c r="M39" i="14"/>
  <c r="M42"/>
  <c r="M40"/>
  <c r="M44"/>
  <c r="M45"/>
  <c r="M43"/>
  <c r="M41"/>
  <c r="J38" i="7" l="1"/>
</calcChain>
</file>

<file path=xl/sharedStrings.xml><?xml version="1.0" encoding="utf-8"?>
<sst xmlns="http://schemas.openxmlformats.org/spreadsheetml/2006/main" count="2640" uniqueCount="906">
  <si>
    <t>№</t>
  </si>
  <si>
    <t>Товар</t>
  </si>
  <si>
    <t>Ед. изм.</t>
  </si>
  <si>
    <t>1</t>
  </si>
  <si>
    <t>шт</t>
  </si>
  <si>
    <t>2</t>
  </si>
  <si>
    <t>3</t>
  </si>
  <si>
    <t>4</t>
  </si>
  <si>
    <t>5</t>
  </si>
  <si>
    <t>6</t>
  </si>
  <si>
    <t>7</t>
  </si>
  <si>
    <t>8</t>
  </si>
  <si>
    <t>пог.м</t>
  </si>
  <si>
    <t>9</t>
  </si>
  <si>
    <t>10</t>
  </si>
  <si>
    <t>11</t>
  </si>
  <si>
    <t>12</t>
  </si>
  <si>
    <t>м2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</si>
  <si>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</si>
  <si>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</si>
  <si>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</si>
  <si>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</si>
  <si>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</si>
  <si>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</si>
  <si>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</si>
  <si>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</si>
  <si>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</si>
  <si>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</si>
  <si>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</si>
  <si>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</si>
  <si>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</si>
  <si>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</si>
  <si>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</si>
  <si>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</si>
  <si>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</si>
  <si>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</si>
  <si>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</si>
  <si>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</si>
  <si>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</si>
  <si>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</si>
  <si>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</si>
  <si>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</si>
  <si>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</si>
  <si>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</si>
  <si>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</si>
  <si>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</si>
  <si>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</si>
  <si>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</si>
  <si>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</si>
  <si>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</si>
  <si>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</si>
  <si>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</si>
  <si>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</si>
  <si>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</si>
  <si>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</si>
  <si>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</si>
  <si>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</si>
  <si>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</si>
  <si>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</si>
  <si>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</si>
  <si>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</si>
  <si>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</si>
  <si>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</si>
  <si>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</si>
  <si>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</si>
  <si>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</si>
  <si>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</si>
  <si>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</si>
  <si>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</si>
  <si>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</si>
  <si>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</si>
  <si>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</si>
  <si>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</si>
  <si>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</si>
  <si>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</si>
  <si>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</si>
  <si>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</si>
  <si>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</si>
  <si>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</si>
  <si>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</si>
  <si>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</si>
  <si>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</si>
  <si>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</si>
  <si>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</si>
  <si>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</si>
  <si>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</si>
  <si>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</si>
  <si>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</si>
  <si>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</si>
  <si>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</si>
  <si>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</si>
  <si>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</si>
  <si>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</si>
  <si>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</si>
  <si>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</si>
  <si>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</si>
  <si>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</si>
  <si>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</si>
  <si>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</si>
  <si>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</si>
  <si>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</si>
  <si>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</si>
  <si>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</si>
  <si>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</si>
  <si>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</si>
  <si>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</si>
  <si>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</si>
  <si>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коэф спис</t>
  </si>
  <si>
    <t>скидка макс</t>
  </si>
  <si>
    <t>коэфф макс скидки</t>
  </si>
  <si>
    <t>накладные расходы</t>
  </si>
  <si>
    <t>наша прибыль</t>
  </si>
  <si>
    <t>спец коэф</t>
  </si>
  <si>
    <t>к труда</t>
  </si>
  <si>
    <t>доп расходы</t>
  </si>
  <si>
    <t>коэффициент покраски</t>
  </si>
  <si>
    <t>мелалл</t>
  </si>
  <si>
    <t>ЗП</t>
  </si>
  <si>
    <t>Профнастил стен. широкий 1140(1100) ОЗПСШ-18-S   (менее 15 кв.м.)</t>
  </si>
  <si>
    <t>м3</t>
  </si>
  <si>
    <t>м4</t>
  </si>
  <si>
    <t>м5</t>
  </si>
  <si>
    <t xml:space="preserve">Профнастил стен. широкий 1140(1100) ОЗПСШ-18-S </t>
  </si>
  <si>
    <t>покраска</t>
  </si>
  <si>
    <t>курс евро</t>
  </si>
  <si>
    <t>стоимость , евро</t>
  </si>
  <si>
    <t xml:space="preserve">выход м² из 1 кг </t>
  </si>
  <si>
    <t>базовый коэфф.</t>
  </si>
  <si>
    <t>стоимость покраски базовая</t>
  </si>
  <si>
    <t>три др расходы</t>
  </si>
  <si>
    <t>итого руб/кв. м</t>
  </si>
  <si>
    <t>рекуперат руб/кв. м</t>
  </si>
  <si>
    <t xml:space="preserve">цена за тонну, тыс руб </t>
  </si>
  <si>
    <t>вес 1 м²</t>
  </si>
  <si>
    <t>цена 1 м²</t>
  </si>
  <si>
    <t xml:space="preserve">Оцинковка  </t>
  </si>
  <si>
    <t>РЕ отеч</t>
  </si>
  <si>
    <t>стоимость 1 кг руб с НДС</t>
  </si>
  <si>
    <t>Покраска с одной стороны</t>
  </si>
  <si>
    <t>РЕ отеч 0,4</t>
  </si>
  <si>
    <t>собств коэфф</t>
  </si>
  <si>
    <t>себестоимость</t>
  </si>
  <si>
    <t>0,4 РЕ/РЕ</t>
  </si>
  <si>
    <t>0,45 РЕ/РЕ</t>
  </si>
  <si>
    <t>0,5 РЕ/РЕ</t>
  </si>
  <si>
    <t>прайс</t>
  </si>
  <si>
    <t>рент без скидки</t>
  </si>
  <si>
    <t>рент со скидкой</t>
  </si>
  <si>
    <t>цена с макс скидкой</t>
  </si>
  <si>
    <t>металл +материалы+ЗП</t>
  </si>
  <si>
    <t>РЕ/РЕ отеч 0,4</t>
  </si>
  <si>
    <t>РЕ отеч 0,5</t>
  </si>
  <si>
    <t>PU matt 0,5</t>
  </si>
  <si>
    <t>Имп металл</t>
  </si>
  <si>
    <t>Принтек</t>
  </si>
  <si>
    <t>РЕ</t>
  </si>
  <si>
    <t>Пурекс</t>
  </si>
  <si>
    <t>Пурал</t>
  </si>
  <si>
    <t>Пурал матт</t>
  </si>
  <si>
    <t>PUREX 0,5</t>
  </si>
  <si>
    <t>PU      0,5</t>
  </si>
  <si>
    <t>PE 0,5</t>
  </si>
  <si>
    <t>ЦИНК     0,5</t>
  </si>
  <si>
    <t>прайс порошковая окраска с одной стороны</t>
  </si>
  <si>
    <t>прайс порошковая окраска с двух сторон</t>
  </si>
  <si>
    <t>ЦИНК     0,7</t>
  </si>
  <si>
    <t>ЗАО "ОЗЛК"</t>
  </si>
  <si>
    <t xml:space="preserve"> Московская обл., г.  Одинцово, ул. Старое Яскино, д. 75А, тел. (495)120-34-43 (производство, склад)</t>
  </si>
  <si>
    <t>ПРАЙС-ЛИСТ (фасадные системы)</t>
  </si>
  <si>
    <t>Цена за единицу продукции указана в руб.</t>
  </si>
  <si>
    <t>Наименование</t>
  </si>
  <si>
    <t>Ед. изм</t>
  </si>
  <si>
    <t>1,2 мм Zn275</t>
  </si>
  <si>
    <t>Фасадные кассеты**</t>
  </si>
  <si>
    <t xml:space="preserve">оцинкованная сталь </t>
  </si>
  <si>
    <t xml:space="preserve">РЕ отеч Zn140 </t>
  </si>
  <si>
    <t>0,5 мм Zn140</t>
  </si>
  <si>
    <t>0,7 мм Zn275</t>
  </si>
  <si>
    <t>0,5 мм</t>
  </si>
  <si>
    <t>0,8 мм</t>
  </si>
  <si>
    <t xml:space="preserve">Кассета фас. прямая ОЗКФП25  </t>
  </si>
  <si>
    <t>м²</t>
  </si>
  <si>
    <t xml:space="preserve">Кассета фас. прямая ОЗКФП25 (менее 10 шт.)**** </t>
  </si>
  <si>
    <t xml:space="preserve">Кассета фас. угловая ОЗКФУ25 </t>
  </si>
  <si>
    <t xml:space="preserve">Кассета фас. угловая ОЗКФУ25 (менее 10 шт.)**** </t>
  </si>
  <si>
    <t xml:space="preserve">Кассета фас. прямая открытого типа ОЗКФПО25 </t>
  </si>
  <si>
    <t>Кассета фас. прямая открытого типа ОЗКФПО25 (менее 10 шт.)****</t>
  </si>
  <si>
    <t>Кассета фас. угловая открытого типа ОЗКФУО25</t>
  </si>
  <si>
    <t>Кассета фас. угловая открытого типа ОЗКФУО25 (менее 10 шт.)****</t>
  </si>
  <si>
    <t>* Для покраски используется рекуперат.</t>
  </si>
  <si>
    <t>** Цены действительны для размеров кассет (высота х длина): закрытого типа  509х(635-2500), 935х(635-2500); открытого типа: 525х (525-1200), 1150х(525-1200). Для угловых кассет закрытого типа сумма длин сторон должна быть  635-2500 мм, длина каждой из сторон больше 365 мм. Для угловых кассет открытого типа сумма длин сторон должна быть 525-1200 мм, длина каждой из сторон больше 260 мм. Возможность изготовления кассет с размерами, не входящими в указанные диапазоны и их стоимость определяется индивидуально.</t>
  </si>
  <si>
    <t>**** менее 10 шт.- количество кассет одного типоразмера</t>
  </si>
  <si>
    <t>Фасадный сайдинг</t>
  </si>
  <si>
    <t>Фасадный сайдинг гладкий 271(235) тип 1 ОЗС-1</t>
  </si>
  <si>
    <t>Фасадный сайдинг гладкий 271(235) тип 2 ОЗС-2</t>
  </si>
  <si>
    <t xml:space="preserve">Фасадный сайдинг двойной 271(235) ОЗСД </t>
  </si>
  <si>
    <t>Фасадный сайдинг (доборные элементы)</t>
  </si>
  <si>
    <t xml:space="preserve">Накладка переходная ОЗНП - 2500 </t>
  </si>
  <si>
    <t xml:space="preserve">Пр. Стартовый панельный ОЗПСП-1 - 2500 </t>
  </si>
  <si>
    <t>Пр. Стартовый панельный ОЗПСП-2 - 2500</t>
  </si>
  <si>
    <t xml:space="preserve">Пр. Стартовый панельный ОЗПСП-3 - 2500 </t>
  </si>
  <si>
    <t xml:space="preserve">Пр. Стыковой панельный ОЗПСТП-1 - 2500 </t>
  </si>
  <si>
    <t>Пр. Стыковой панельный ОЗПСТП-2 - 2500</t>
  </si>
  <si>
    <t>Нестандартные планки (доборные элементы)</t>
  </si>
  <si>
    <t xml:space="preserve">Пр. нестандартный  50-150 мм </t>
  </si>
  <si>
    <t xml:space="preserve">Пр. нестандартный 151-300 мм </t>
  </si>
  <si>
    <t xml:space="preserve">Пр. нестандартный 301-450 мм </t>
  </si>
  <si>
    <t xml:space="preserve">Пр. нестандартный 451-600 мм </t>
  </si>
  <si>
    <t>Пр. нестандартный от 601 мм</t>
  </si>
  <si>
    <t>Комплектующие</t>
  </si>
  <si>
    <t>Назначение</t>
  </si>
  <si>
    <t>Цена</t>
  </si>
  <si>
    <t>Дюбель MB-SS 10*100 HEX PROF</t>
  </si>
  <si>
    <t>Дюбель MB-SS 10*100 фасадный HEX</t>
  </si>
  <si>
    <t>Дюбель MDD-S 10*180 с металическим гвоздём</t>
  </si>
  <si>
    <t>Дюбель ТА10170Т с мет. гвоздём с термоголовкой HOLDEX</t>
  </si>
  <si>
    <t>Заклепка 4,8*8 (упаковка 500 шт) ст. нерж/нерж</t>
  </si>
  <si>
    <t>Заклепка 4.8*10 ст. нерж/нерж</t>
  </si>
  <si>
    <t>Заклепка вытяжная - 4,0*8 мм сталь/сталь упаков.(500 шт.)</t>
  </si>
  <si>
    <t>упак</t>
  </si>
  <si>
    <t>Кляммер полный 70x10 мм ст. нерж. 1,2 RUS</t>
  </si>
  <si>
    <t>Кляммер половинка 37,5х10 мм ст. нерж. 1,2 RUS</t>
  </si>
  <si>
    <t>Болт М8х20+гайка М8+шайба (2 шт) (для предварительного соединения опорного и подвижного кронштейнов)</t>
  </si>
  <si>
    <t>к-т</t>
  </si>
  <si>
    <t xml:space="preserve">Паронитовая прокладка под кронштейн 80х110х1 мм </t>
  </si>
  <si>
    <t xml:space="preserve">Накладка переходная ОЗНП - 2500    </t>
  </si>
  <si>
    <t xml:space="preserve">Пр. Стартовый панельный ОЗПСП-1 - 2500    </t>
  </si>
  <si>
    <t xml:space="preserve">Пр. Стартовый панельный ОЗПСП-2 - 2500    </t>
  </si>
  <si>
    <t xml:space="preserve">Пр. Стартовый панельный ОЗПСП-3 - 2500    </t>
  </si>
  <si>
    <t xml:space="preserve">Пр. Стыковой панельный ОЗПСТП-1 - 2500    </t>
  </si>
  <si>
    <t xml:space="preserve">Пр. Стыковой панельный ОЗПСТП-2 - 2500    </t>
  </si>
  <si>
    <t xml:space="preserve">Пр. Угловой панельный ОЗПУП - 2500    </t>
  </si>
  <si>
    <t xml:space="preserve">Евроштакетник п/круглый купол ОЗШтПК2 20-126   </t>
  </si>
  <si>
    <t xml:space="preserve">Евроштакетник п/круглый прямой рез ОЗШтПК1 20-126   </t>
  </si>
  <si>
    <t xml:space="preserve">Евроштакетник п/круглый рифл. прямой рез ОЗШтПК3 20-126   </t>
  </si>
  <si>
    <t xml:space="preserve">Кассета фас. прямая ОЗКФП25     </t>
  </si>
  <si>
    <t xml:space="preserve">Кассета фас. прямая ОЗКФП25 (менее 10 шт.)     </t>
  </si>
  <si>
    <t xml:space="preserve">Кассета фас. угловая ОЗКФУ25     </t>
  </si>
  <si>
    <t xml:space="preserve">Кассета фас. угловая ОЗКФУ25 (менее 10 шт.)     </t>
  </si>
  <si>
    <t xml:space="preserve">Кассета фас. прямая открытого типа ОЗКФПО25     </t>
  </si>
  <si>
    <t xml:space="preserve">Кассета фас. прямая открытого типа ОЗКФПО25 (менее 10 шт.)    </t>
  </si>
  <si>
    <t xml:space="preserve">Кассета фас. угловая открытого типа ОЗКФУО25     </t>
  </si>
  <si>
    <t xml:space="preserve">Кассета фас. угловая открытого типа ОЗКФУО25 (менее 10 шт.)     </t>
  </si>
  <si>
    <t xml:space="preserve">Колпак на столб № 1    </t>
  </si>
  <si>
    <t xml:space="preserve">Колпак на столб № 2    </t>
  </si>
  <si>
    <t xml:space="preserve">Колпак на столб № 3    </t>
  </si>
  <si>
    <t xml:space="preserve">Колпак на столб № 4    </t>
  </si>
  <si>
    <t xml:space="preserve">Колпак на столб № 5    </t>
  </si>
  <si>
    <t xml:space="preserve">Колпак на трубу № 1    </t>
  </si>
  <si>
    <t xml:space="preserve">Колпак на трубу № 2    </t>
  </si>
  <si>
    <t xml:space="preserve">Колпак на трубу № 3    </t>
  </si>
  <si>
    <t xml:space="preserve">Колпак на трубу № 4    </t>
  </si>
  <si>
    <t xml:space="preserve">Мч Испанская Дюна 530(457) ОЗЧД - 350     </t>
  </si>
  <si>
    <t xml:space="preserve">Мч Испанская Дюна 530(457) ОЗЧД - 350 (менее 15 кв.м.)     </t>
  </si>
  <si>
    <t xml:space="preserve">Мч М-Люкс 1180(1100) ОЗЧЛ - 150     </t>
  </si>
  <si>
    <t xml:space="preserve">Мч М-Люкс 1180(1100) ОЗЧЛ - 150 (менее 15 кв.м.)     </t>
  </si>
  <si>
    <t xml:space="preserve">Мч М-Люкс 1180(1100) ОЗЧЛ - 350     </t>
  </si>
  <si>
    <t xml:space="preserve">Мч М-Люкс 1180(1100) ОЗЧЛ - 350 (менее 15 кв.м.)     </t>
  </si>
  <si>
    <t xml:space="preserve">Мч М-Люкс 1180(1100) ОЗЧЛ - 450     </t>
  </si>
  <si>
    <t xml:space="preserve">Мч М-Люкс 1180(1100) ОЗЧЛ - 450 (менее 15 кв.м.)     </t>
  </si>
  <si>
    <t xml:space="preserve">Мч М-Люкс 1180(1100) ОЗЧЛ - XX"     </t>
  </si>
  <si>
    <t xml:space="preserve">Мч М-Люкс 1180(1100) ОЗЧЛ - XX" (менее 15 кв.м.)    </t>
  </si>
  <si>
    <t xml:space="preserve">Панель фальц. ряд.парал. ОЗПФР25-560     </t>
  </si>
  <si>
    <t xml:space="preserve">Панель фальц. ряд.парал. ОЗПФР25-560 (менее 15 кв.м.)      </t>
  </si>
  <si>
    <t xml:space="preserve">Панель фальц. старт.ОЗПФС25-560     </t>
  </si>
  <si>
    <t xml:space="preserve">Панель фальц. старт.ОЗПФС25-560 (менее 15 кв.м.)      </t>
  </si>
  <si>
    <t xml:space="preserve">Плоский лист - 1250     </t>
  </si>
  <si>
    <t xml:space="preserve">Плоский лист - 1250 с пленкой     </t>
  </si>
  <si>
    <t xml:space="preserve">Плоский лист - XXX     </t>
  </si>
  <si>
    <t xml:space="preserve">Плоский лист - ХХХ с пленкой     </t>
  </si>
  <si>
    <t xml:space="preserve">Пр. ендовый внутр. №1 ОЗПЕ1 - 2000    </t>
  </si>
  <si>
    <t xml:space="preserve">Пр. ендовый внутр. №2 ОЗПЕ2 - 2000    </t>
  </si>
  <si>
    <t xml:space="preserve">Пр. ендовый внутр. №3 ОЗПЕ3 - 2000    </t>
  </si>
  <si>
    <t xml:space="preserve">Пр. ендовый накл. №1 ОЗПЕН1 - 2000    </t>
  </si>
  <si>
    <t xml:space="preserve">Пр. ендовый накл. №2 ОЗПЕН2 - 2000    </t>
  </si>
  <si>
    <t xml:space="preserve">Пр. ендовый фальц. ОЗПЕФ - 2000    </t>
  </si>
  <si>
    <t xml:space="preserve">Пр. заглушка для п/конька конусная ОЗЗПКК     </t>
  </si>
  <si>
    <t xml:space="preserve">Пр. заглушка для п/конька ОЗЗПК     </t>
  </si>
  <si>
    <t xml:space="preserve">Пр. карниз. фальц. нижний  ОЗПКРФН - 2000    </t>
  </si>
  <si>
    <t xml:space="preserve">Пр. карниз. фальц. ОЗПКРФ - 2000    </t>
  </si>
  <si>
    <t xml:space="preserve">Пр. карнизный ОЗПКР - 2000    </t>
  </si>
  <si>
    <t xml:space="preserve">Пр. коньк. фальц. вент. нижний ОЗПКФВН - 2000    </t>
  </si>
  <si>
    <t xml:space="preserve">Пр. коньк. фальц. вент. ОЗПКФВ - 2000    </t>
  </si>
  <si>
    <t xml:space="preserve">Пр. коньк. фальц. ОЗПКФ - 2000    </t>
  </si>
  <si>
    <t xml:space="preserve">Пр. коньковый №1 ОЗПК1 - 2000    </t>
  </si>
  <si>
    <t xml:space="preserve">Пр. коньковый №2 ОЗПК2 - 2000    </t>
  </si>
  <si>
    <t xml:space="preserve">Пр. коньковый п/к ОЗПКП - 1250    </t>
  </si>
  <si>
    <t xml:space="preserve">Пр. лоб. софит. ОЗПЛС20-145-2000     </t>
  </si>
  <si>
    <t xml:space="preserve">Пр. лоб. софит. ОЗПЛС20-170-2000     </t>
  </si>
  <si>
    <t xml:space="preserve">Пр. нестандартный  50-150 мм     </t>
  </si>
  <si>
    <t xml:space="preserve">Пр. нестандартный 151-300 мм     </t>
  </si>
  <si>
    <t xml:space="preserve">Пр. нестандартный 301-450 мм     </t>
  </si>
  <si>
    <t xml:space="preserve">Пр. нестандартный 451-600 мм     </t>
  </si>
  <si>
    <t xml:space="preserve">Пр. нестандартный от 601 мм     </t>
  </si>
  <si>
    <t xml:space="preserve">Пр. оконный слив. ОЗПОС 050мм    </t>
  </si>
  <si>
    <t xml:space="preserve">Пр. оконный слив. ОЗПОС 051-100 мм    </t>
  </si>
  <si>
    <t xml:space="preserve">Пр. оконный слив. ОЗПОС 101-150 мм    </t>
  </si>
  <si>
    <t xml:space="preserve">Пр. оконный слив. ОЗПОС 151-200 мм    </t>
  </si>
  <si>
    <t xml:space="preserve">Пр. оконный слив. ОЗПОС 201-250 мм    </t>
  </si>
  <si>
    <t xml:space="preserve">Пр. оконный слив. ОЗПОС 251-300 мм    </t>
  </si>
  <si>
    <t xml:space="preserve">Пр. оконный слив. ОЗПОС 301-350 мм    </t>
  </si>
  <si>
    <t xml:space="preserve">Пр. оконный слив. ОЗПОС 351-400 мм    </t>
  </si>
  <si>
    <t xml:space="preserve">Пр. оконный слив. ОЗПОС 401-450 мм    </t>
  </si>
  <si>
    <t xml:space="preserve">Пр. оконный слив. ОЗПОС 451-500 мм    </t>
  </si>
  <si>
    <t xml:space="preserve">Пр. паз. софит. ОЗППС-20-3000     </t>
  </si>
  <si>
    <t xml:space="preserve">Пр. П-образный ОЗППЗ-20-20-20 - 2000    </t>
  </si>
  <si>
    <t xml:space="preserve">Пр. снегозадерж. ОЗПСЗ - 2000    </t>
  </si>
  <si>
    <t xml:space="preserve">Пр. стык. софит. ОЗПСС-2000     </t>
  </si>
  <si>
    <t xml:space="preserve">Пр. стык. фальц. №1 ОЗПСФ1 - 2000    </t>
  </si>
  <si>
    <t xml:space="preserve">Пр. стык. фальц. №2 ОЗПСФ2 - 2000    </t>
  </si>
  <si>
    <t xml:space="preserve">Пр. стыковой ОЗПС - 2000    </t>
  </si>
  <si>
    <t xml:space="preserve">Пр. торц. фальц. нижний ОЗПТФН - 2000    </t>
  </si>
  <si>
    <t xml:space="preserve">Пр. торц. фальц. ОЗПТФ - 2000    </t>
  </si>
  <si>
    <t xml:space="preserve">Пр. торцевой ОЗПТ - 2000    </t>
  </si>
  <si>
    <t xml:space="preserve">Пр. угл. внутр. софит. ОЗПУВС-2000     </t>
  </si>
  <si>
    <t xml:space="preserve">Пр. угл. наруж. софит. ОЗПУНС-2000     </t>
  </si>
  <si>
    <t xml:space="preserve">Пр. угловой внутр. ОЗПУВ - 2000    </t>
  </si>
  <si>
    <t xml:space="preserve">Пр. угловой наруж. ОЗПУН - 2000    </t>
  </si>
  <si>
    <t xml:space="preserve">Профнастил  1200(1150) ОЗС-8     </t>
  </si>
  <si>
    <t>Профнастил  1200(1150) ОЗС-8    (менее 15 кв.м.)</t>
  </si>
  <si>
    <t xml:space="preserve">Профнастил 1060(1000) ОЗНС-35     </t>
  </si>
  <si>
    <t xml:space="preserve">Профнастил 1060(1000) ОЗНС-35 (менее 15 кв.м)     </t>
  </si>
  <si>
    <t xml:space="preserve">Профнастил кровельный  1130(1100) ОЗПНК-18   </t>
  </si>
  <si>
    <t xml:space="preserve">Профнастил кровельный  1130(1100) ОЗПНК-18 (менее 15 кв.м.)   </t>
  </si>
  <si>
    <t xml:space="preserve">Профнастил стен. узкий 1140(1100) ОЗПСУ-18-S   </t>
  </si>
  <si>
    <t xml:space="preserve">Профнастил стен. узкий 1140(1100) ОЗПСУ-18-S (менее 15 кв.м.)    </t>
  </si>
  <si>
    <t>Софит ОЗС Н10-325(306) - 3000    Стандарт</t>
  </si>
  <si>
    <t>Софит ОЗС Н10-325(306) - XX"    Стандарт</t>
  </si>
  <si>
    <t xml:space="preserve">Софит ОЗС П10-325(306) - 3000    </t>
  </si>
  <si>
    <t xml:space="preserve">Софит ОЗС П10-325(306) - 3000 (менее 15 кв.м.)    </t>
  </si>
  <si>
    <t xml:space="preserve">Софит ОЗС П10-325(306) - XX"    </t>
  </si>
  <si>
    <t xml:space="preserve">Софит ОЗС П10-325(306) - XX" (менее 15 кв.м.)    </t>
  </si>
  <si>
    <t xml:space="preserve">Фасадный сайдинг гладкий 271(235) тип 1 ОЗС-1     </t>
  </si>
  <si>
    <t xml:space="preserve">Фасадный сайдинг гладкий 271(235) тип 2 ОЗС-2     </t>
  </si>
  <si>
    <t xml:space="preserve">Фасадный сайдинг двойной 271(235) ОЗСД     </t>
  </si>
  <si>
    <t>Евроштакетник п/круглый купол ОЗШтПК2 20-126 (менее 40 пог м)</t>
  </si>
  <si>
    <t>Евроштакетник п/круглый прямой рез ОЗШтПК1 20-126 (менее 40 пог м)</t>
  </si>
  <si>
    <t>Евроштакетник п/круглый рифл. купол ОЗШтПК4 20-126 (менее 40 пог м)</t>
  </si>
  <si>
    <t>Евроштакетник п/круглый рифл. прямой рез ОЗШтПК3 20-126 (менее 40 пог м)</t>
  </si>
  <si>
    <t>Евроштакетник п/круглый рифл. купол ОЗШтПК4 20-126</t>
  </si>
  <si>
    <t>наименование для прайс листа</t>
  </si>
  <si>
    <t>Евроштакетник п/круглый ( ширина 126 мм)</t>
  </si>
  <si>
    <t xml:space="preserve">Металлочерепица  Испанская Дюна 530(457) </t>
  </si>
  <si>
    <t xml:space="preserve">Плоский лист -  ширина 1250     </t>
  </si>
  <si>
    <t xml:space="preserve">Плоский лист - ширина менее 1250  </t>
  </si>
  <si>
    <t xml:space="preserve">Заглушка для п/конька конусная  </t>
  </si>
  <si>
    <t xml:space="preserve">Заглушка для п/конька </t>
  </si>
  <si>
    <t>Доборные элементы</t>
  </si>
  <si>
    <t>Пр. ендовый внутр. №1 2000</t>
  </si>
  <si>
    <t>Пр. ендовый внутр. №2 2000</t>
  </si>
  <si>
    <t>Пр. ендовый внутр. №3 2000</t>
  </si>
  <si>
    <t>Пр. ендовый накл. №1   2000</t>
  </si>
  <si>
    <t>Пр. ендовый накл. №2 2000</t>
  </si>
  <si>
    <t>Пр. ендовый фальцевый 2000</t>
  </si>
  <si>
    <t>Пр. карниз. фальц. нижний 2000</t>
  </si>
  <si>
    <t>Пр. карниз. Фальцевый 2000</t>
  </si>
  <si>
    <t>Пр. карнизный  2000</t>
  </si>
  <si>
    <t>Пр. коньк. фальц. вент. Нижний 2000</t>
  </si>
  <si>
    <t xml:space="preserve">Пр. коньк. фальц. вент.  2000    </t>
  </si>
  <si>
    <t xml:space="preserve">Пр. коньк. фальц.  2000    </t>
  </si>
  <si>
    <t xml:space="preserve">Пр. коньковый №1 2000    </t>
  </si>
  <si>
    <t xml:space="preserve">Пр. коньковый №2  2000    </t>
  </si>
  <si>
    <t xml:space="preserve">Пр. коньковый п/к  1250    </t>
  </si>
  <si>
    <t xml:space="preserve">Пр. лоб. софит. 145-2000     </t>
  </si>
  <si>
    <t xml:space="preserve">Пр. лоб. софит. 170-2000     </t>
  </si>
  <si>
    <t xml:space="preserve">Пр. угловой внутр/наружный  2000    </t>
  </si>
  <si>
    <t xml:space="preserve">Пр. торцевой  2000    </t>
  </si>
  <si>
    <t xml:space="preserve">Пр. угл. внутр./наружный софит. 2000     </t>
  </si>
  <si>
    <t xml:space="preserve">Пр. стык. софит.2000     </t>
  </si>
  <si>
    <t xml:space="preserve">Пр. стык. фальц. №1  2000    </t>
  </si>
  <si>
    <t xml:space="preserve">Пр. стык. фальц. №2  2000    </t>
  </si>
  <si>
    <t xml:space="preserve">Пр. паз. софит. 3000     </t>
  </si>
  <si>
    <t xml:space="preserve">Пр. снегозадерж.2000    </t>
  </si>
  <si>
    <t xml:space="preserve">Пр. торц. фальц. нижний 2000    </t>
  </si>
  <si>
    <t>Покрытие</t>
  </si>
  <si>
    <t>Марка, производитель</t>
  </si>
  <si>
    <t>Страна производства стали с покрытием</t>
  </si>
  <si>
    <t>Россия</t>
  </si>
  <si>
    <t>Толщина оцинкованной стали, мм</t>
  </si>
  <si>
    <t>Гарантия на внешний вид</t>
  </si>
  <si>
    <t>Гарантия от сквозной коррозии</t>
  </si>
  <si>
    <t>цинк</t>
  </si>
  <si>
    <t>НЛМК, Северсталь</t>
  </si>
  <si>
    <t>цена, руб</t>
  </si>
  <si>
    <t>х</t>
  </si>
  <si>
    <t>полиэстер, 25 мкм</t>
  </si>
  <si>
    <t>Финляндия</t>
  </si>
  <si>
    <t>Ю.Корея</t>
  </si>
  <si>
    <t xml:space="preserve">SSAB </t>
  </si>
  <si>
    <t xml:space="preserve">GreenCoat Pural BT  SSAB </t>
  </si>
  <si>
    <t xml:space="preserve">GreenCoat Pural Matt BT матовый SSAB </t>
  </si>
  <si>
    <t>Полиуретан, 25 мкм</t>
  </si>
  <si>
    <t>Полиуретан, 50 мкм</t>
  </si>
  <si>
    <t xml:space="preserve">Полиуретан матовый, 50 мкм </t>
  </si>
  <si>
    <t>ё</t>
  </si>
  <si>
    <t>остальные цвета</t>
  </si>
  <si>
    <t xml:space="preserve">Софит сплошной/перфорированный 325(306) - 3000    </t>
  </si>
  <si>
    <t>ПРАЙС-ЛИСТ КРОВЛЯ</t>
  </si>
  <si>
    <t>кронштейн фасад</t>
  </si>
  <si>
    <t>размер заготовки</t>
  </si>
  <si>
    <t>площадь1</t>
  </si>
  <si>
    <t>площадь2</t>
  </si>
  <si>
    <t>цена1</t>
  </si>
  <si>
    <t>рекуперат</t>
  </si>
  <si>
    <t>цена2</t>
  </si>
  <si>
    <t>покраска RAL</t>
  </si>
  <si>
    <t>покраска рекуперат</t>
  </si>
  <si>
    <t>стоимость , руб</t>
  </si>
  <si>
    <t>коэфф покраски</t>
  </si>
  <si>
    <t>кляммер полный</t>
  </si>
  <si>
    <t>уголок</t>
  </si>
  <si>
    <t>шляпный 50</t>
  </si>
  <si>
    <t>пог м</t>
  </si>
  <si>
    <t>Класс цинкового покрытия, г/кв.м</t>
  </si>
  <si>
    <t xml:space="preserve">пурекс SSAB </t>
  </si>
  <si>
    <t xml:space="preserve">Профнастил кровельный R18  1130(1100)    </t>
  </si>
  <si>
    <t>Z j,h</t>
  </si>
  <si>
    <t>по запросу</t>
  </si>
  <si>
    <r>
      <t xml:space="preserve">Металлочерепица  </t>
    </r>
    <r>
      <rPr>
        <b/>
        <sz val="8"/>
        <rFont val="Arial Cyr"/>
        <charset val="204"/>
      </rPr>
      <t xml:space="preserve">Finnera Ruukki  </t>
    </r>
    <r>
      <rPr>
        <sz val="8"/>
        <rFont val="Arial Cyr"/>
        <charset val="204"/>
      </rPr>
      <t>1140*660мм (0,752м2)</t>
    </r>
  </si>
  <si>
    <t>шт/м²</t>
  </si>
  <si>
    <t>1114/1481</t>
  </si>
  <si>
    <t>1200/1596</t>
  </si>
  <si>
    <t>Объемные скидки:</t>
  </si>
  <si>
    <r>
      <t xml:space="preserve">от 200 м² - 1%, от 300 м² - 2%, от 500 м² - 3%, от 700 м² - 4%, от 1000 м² - 5%.            </t>
    </r>
    <r>
      <rPr>
        <b/>
        <sz val="9"/>
        <rFont val="Arial Cyr"/>
        <charset val="204"/>
      </rPr>
      <t xml:space="preserve">  Возможно срочное изготовление заказа - наценка 10%</t>
    </r>
  </si>
  <si>
    <t>цена тыс р. за тонну</t>
  </si>
  <si>
    <t>вес</t>
  </si>
  <si>
    <t>за 1 м.кв.</t>
  </si>
  <si>
    <t>01.10.2021руб/тонна</t>
  </si>
  <si>
    <t>нлмк/CC</t>
  </si>
  <si>
    <t>РЕ/РЕ</t>
  </si>
  <si>
    <t>Printec</t>
  </si>
  <si>
    <t>нлмк</t>
  </si>
  <si>
    <t>SSAB</t>
  </si>
  <si>
    <t>Purex</t>
  </si>
  <si>
    <t>PU</t>
  </si>
  <si>
    <t>PU matt</t>
  </si>
  <si>
    <t>PVDF</t>
  </si>
  <si>
    <t>Цинк 140</t>
  </si>
  <si>
    <t>Цинк 275</t>
  </si>
  <si>
    <t>0,5 цинк пошковое покрытие</t>
  </si>
  <si>
    <t>0,7 цинк порошковое покрытие</t>
  </si>
  <si>
    <t>0,8 РЕ отеч</t>
  </si>
  <si>
    <t>1,2 цинк</t>
  </si>
  <si>
    <t>1,2 порошковое покрытие</t>
  </si>
  <si>
    <t>2,0 цинк</t>
  </si>
  <si>
    <t>2,0 порошковое покрытие</t>
  </si>
  <si>
    <t>Коэфф. спис.</t>
  </si>
  <si>
    <t>Покраска</t>
  </si>
  <si>
    <t>0,5 цинк140</t>
  </si>
  <si>
    <t>Кронштейны</t>
  </si>
  <si>
    <t>Кронштейн опорный ОЗКО 75-75  ст.  2,0 RUS Оцинков. Z275 МТ</t>
  </si>
  <si>
    <t>Кронштейн опорный ОЗКО 75-100  ст.  2,0 RUS Оцинков. Z275 МТ</t>
  </si>
  <si>
    <t>Кронштейн опорный ОЗКО 75-125  ст.  2,0 RUS Оцинков. Z275 МТ</t>
  </si>
  <si>
    <t>Кронштейн опорный ОЗКО 75-150  ст.  2,0 RUS Оцинков. Z275 МТ</t>
  </si>
  <si>
    <t>Кронштейн опорный ОЗКО 75-175  ст.  2,0 RUS Оцинков. Z275 МТ</t>
  </si>
  <si>
    <t>Кронштейн опорный ОЗКО 75-200  ст.  2,0 RUS Оцинков. Z275 МТ</t>
  </si>
  <si>
    <t>Кронштейн опорный ОЗКО 75-225  ст.  2,0 RUS Оцинков. Z275 МТ</t>
  </si>
  <si>
    <t>Кронштейн опорный ОЗКО 75-250  ст.  2,0 RUS Оцинков. Z275 МТ</t>
  </si>
  <si>
    <t>Кронштейн подвижной ОЗКП 75-35  ст.  2,0 RUS Оцинков. Z275 МТ</t>
  </si>
  <si>
    <t>Кронштейн подвижной ОЗКП 75-50  ст.  2,0 RUS Оцинков. Z275 МТ</t>
  </si>
  <si>
    <t>Кронштейн подвижной ОЗКП 75-100  ст.  2,0 RUS Оцинков. Z275 МТ</t>
  </si>
  <si>
    <t>Кронштейн подвижной ОЗКП 75-150  ст.  2,0 RUS Оцинков. Z275 МТ</t>
  </si>
  <si>
    <t>Паронитовая прокладка под кронштейн стеновой 80х110х1 мм ПОН-б RUS БЗАТИ</t>
  </si>
  <si>
    <t>Направляющие профили</t>
  </si>
  <si>
    <t>Пр. L-образный 50 ОЗПУ 40-50  ст.  1,2 RUS Оцинков. Z275 МТ</t>
  </si>
  <si>
    <t>Пр. L-образный 65 ОЗПУ 40-65  ст.  1,2 RUS Оцинков. Z275 МТ</t>
  </si>
  <si>
    <t>Пр. L-образный усиленный ОЗПУУ 40-67  ст.  1,2 RUS Оцинков. Z275 МТ</t>
  </si>
  <si>
    <t>Пр. Z-образный ОЗПЗ 20-70  ст.  1,2 RUS Оцинков. Z275 МТ</t>
  </si>
  <si>
    <t>Пр. Z-образный усиленный ОЗПЗУ 20-90  ст.  1,2 RUS Оцинков. Z275 МТ</t>
  </si>
  <si>
    <t>Пр. стартовый ОЗПС 13-2500  ст.  1,2 RUS Оцинков. Z275 МТ</t>
  </si>
  <si>
    <t>Пр. шляпный 23 ОЗПШУ 20-23-85  ст.  1,2 RUS Оцинков. Z275 МТ</t>
  </si>
  <si>
    <t>Пр. шляпный 23М ОЗПШУ 20-23-73  ст.  1,2 RUS Оцинков. Z275 МТ</t>
  </si>
  <si>
    <t>Пр. шляпный 60М ОЗПШ 20-60  ст.  1,2 RUS Оцинков. Z275 МТ</t>
  </si>
  <si>
    <t>Пр. шляпный 60П ОЗПШ 20-60  ст.  1,2 RUS Оцинков. Z275 МТ</t>
  </si>
  <si>
    <t>Пр. шляпный 80М ОЗПШ 20-80  ст.  1,2 RUS Оцинков. Z275 МТ</t>
  </si>
  <si>
    <t>Кассеты</t>
  </si>
  <si>
    <t>доп расходы (Упаковка)</t>
  </si>
  <si>
    <t>0,5 РЕ отеч</t>
  </si>
  <si>
    <t>0,7 цинк 275</t>
  </si>
  <si>
    <t>0,7 цинк 275порошковое покрытие</t>
  </si>
  <si>
    <t>с/стоим без упаковки</t>
  </si>
  <si>
    <t>мин цена (Себестоимость)</t>
  </si>
  <si>
    <t>мин цена</t>
  </si>
  <si>
    <t>мин цена с покраской</t>
  </si>
  <si>
    <t>Кассета фас. прямая ОЗКФП25 (менее 10 шт.)***</t>
  </si>
  <si>
    <t>Кассета фас. угловая ОЗКФУ25 (менее 10 шт.)***</t>
  </si>
  <si>
    <t>Кассета фас. прямая открытого типа ОЗКФПО25 (менее 10 шт.)***</t>
  </si>
  <si>
    <t xml:space="preserve">Кассета фас. угловая открытого типа ОЗКФУО25  </t>
  </si>
  <si>
    <t>Кассета фас. угловая открытого типа ОЗКФУО25 (менее 10 шт.)***</t>
  </si>
  <si>
    <t>Доборы</t>
  </si>
  <si>
    <t>155</t>
  </si>
  <si>
    <t>158</t>
  </si>
  <si>
    <t>161</t>
  </si>
  <si>
    <t>164</t>
  </si>
  <si>
    <t>167</t>
  </si>
  <si>
    <t>Сайдинг</t>
  </si>
  <si>
    <t>217</t>
  </si>
  <si>
    <t>220</t>
  </si>
  <si>
    <t>221</t>
  </si>
  <si>
    <t>Сайдинг доборы</t>
  </si>
  <si>
    <t>Пр. Угловой панельный ОЗПУП - 2500</t>
  </si>
  <si>
    <t>Крепёж</t>
  </si>
  <si>
    <t>покраска содержание расходов</t>
  </si>
  <si>
    <t>стоимомть краски</t>
  </si>
  <si>
    <t>куррс евро</t>
  </si>
  <si>
    <t>цена евро</t>
  </si>
  <si>
    <t>доставка</t>
  </si>
  <si>
    <t>кг на м²</t>
  </si>
  <si>
    <t>цена краски на 1 м2</t>
  </si>
  <si>
    <t xml:space="preserve">электричество </t>
  </si>
  <si>
    <t>вода, химикаты</t>
  </si>
  <si>
    <t>содержание помещений</t>
  </si>
  <si>
    <t>Итого стоимость 1 м²</t>
  </si>
  <si>
    <t xml:space="preserve">работа на 1 м2 </t>
  </si>
  <si>
    <t>плоский лист рекуперат</t>
  </si>
  <si>
    <t>контейнер для кассет</t>
  </si>
  <si>
    <t>ед изм</t>
  </si>
  <si>
    <t>ширина</t>
  </si>
  <si>
    <t>толщина</t>
  </si>
  <si>
    <t>длина</t>
  </si>
  <si>
    <t>кол-во</t>
  </si>
  <si>
    <t>объём</t>
  </si>
  <si>
    <t>цена</t>
  </si>
  <si>
    <t>стоим</t>
  </si>
  <si>
    <t>гвозди</t>
  </si>
  <si>
    <t>вес 1000 шт , кг</t>
  </si>
  <si>
    <t>кол-во в 1 кг</t>
  </si>
  <si>
    <t>цена за 1 кг</t>
  </si>
  <si>
    <t>цена за шт</t>
  </si>
  <si>
    <t>доска 100*25*</t>
  </si>
  <si>
    <t>м куб.</t>
  </si>
  <si>
    <t>доска 150*25*</t>
  </si>
  <si>
    <t>3*70</t>
  </si>
  <si>
    <t>брус 50*50*</t>
  </si>
  <si>
    <t>3*80</t>
  </si>
  <si>
    <t>лента упаковочная</t>
  </si>
  <si>
    <t>п пог.</t>
  </si>
  <si>
    <t>4*100</t>
  </si>
  <si>
    <t>замки</t>
  </si>
  <si>
    <t>шт.</t>
  </si>
  <si>
    <t>гвозди 3*70</t>
  </si>
  <si>
    <t>плёнка защитная</t>
  </si>
  <si>
    <t>м кв.</t>
  </si>
  <si>
    <t xml:space="preserve">площадь кассет </t>
  </si>
  <si>
    <t>итог</t>
  </si>
  <si>
    <t>работа и отходы дерева</t>
  </si>
  <si>
    <t>итого на 1 м кв кассет</t>
  </si>
  <si>
    <t>0,5 Ц140</t>
  </si>
  <si>
    <t>0,5 ц140 порошковое покрытие</t>
  </si>
  <si>
    <t xml:space="preserve">0,5 РЕ 25 мкм Ц140 </t>
  </si>
  <si>
    <t>0,7 Ц275</t>
  </si>
  <si>
    <t>0,7 Ц275 порошковое покрытие</t>
  </si>
  <si>
    <t xml:space="preserve">0,8 РЕ 25 мкм Ц140 </t>
  </si>
  <si>
    <t>1,2 Ц275</t>
  </si>
  <si>
    <t>1,2 Ц275 порошковое покрытие</t>
  </si>
  <si>
    <t>2,0 Ц275</t>
  </si>
  <si>
    <t>2,0 Ц275 порошковое покрытие</t>
  </si>
  <si>
    <t xml:space="preserve">Кронштейн опорный ОЗКО 75-75 </t>
  </si>
  <si>
    <t>Кронштейн опорный ОЗКО 75-100</t>
  </si>
  <si>
    <t xml:space="preserve">Кронштейн опорный ОЗКО 75-125 </t>
  </si>
  <si>
    <t>Кронштейн опорный ОЗКО 75-150</t>
  </si>
  <si>
    <t>Кронштейн опорный ОЗКО 75-175</t>
  </si>
  <si>
    <t>Кронштейн опорный ОЗКО 75-200</t>
  </si>
  <si>
    <t>Кронштейн опорный ОЗКО 75-225</t>
  </si>
  <si>
    <t xml:space="preserve">Кронштейн опорный ОЗКО 75-250 </t>
  </si>
  <si>
    <t xml:space="preserve">Кронштейн подвижной ОЗКП 75-35 </t>
  </si>
  <si>
    <t>Кронштейн подвижной ОЗКП 75-50</t>
  </si>
  <si>
    <t>Кронштейн подвижной ОЗКП 75-100</t>
  </si>
  <si>
    <t xml:space="preserve">Кронштейн подвижной ОЗКП 75-150 </t>
  </si>
  <si>
    <t xml:space="preserve">Пр. L-образный 50 ОЗПУ 40-50  </t>
  </si>
  <si>
    <t xml:space="preserve">Пр. L-образный 65 ОЗПУ 40-65 </t>
  </si>
  <si>
    <t xml:space="preserve">Пр. L-образный усиленный ОЗПУУ 40-67 </t>
  </si>
  <si>
    <t xml:space="preserve">Пр. Z-образный ОЗПЗ 20-70 </t>
  </si>
  <si>
    <t xml:space="preserve">Пр. Z-образный усиленный ОЗПЗУ 20-90  </t>
  </si>
  <si>
    <t xml:space="preserve">Пр. стартовый ОЗПС 13-2500  </t>
  </si>
  <si>
    <t xml:space="preserve">Пр. шляпный 23 ОЗПШУ 20-23-85  </t>
  </si>
  <si>
    <t xml:space="preserve">Пр. шляпный 23М ОЗПШУ 20-23-73 </t>
  </si>
  <si>
    <t xml:space="preserve">Пр. шляпный 60М ОЗПШ 20-60 </t>
  </si>
  <si>
    <t xml:space="preserve">Пр. шляпный 60П ОЗПШП 20-60 </t>
  </si>
  <si>
    <t xml:space="preserve">Пр. шляпный 80М ОЗПШ 20-80  </t>
  </si>
  <si>
    <t>Все цены связаны с листом "РАСЧЁТ ЦЕНЫ ФАСАДЫ"</t>
  </si>
  <si>
    <t xml:space="preserve">Элементы несущего каркаса </t>
  </si>
  <si>
    <t>оцинкованная сталь</t>
  </si>
  <si>
    <t>оцинкованная сталь  с порошковым покрытием*</t>
  </si>
  <si>
    <t>2 мм Zn275</t>
  </si>
  <si>
    <r>
      <t>*** полиэфирная (РЕ) порошковая краска, матовая, стандартных цветов, при объёме покраски от 100 м</t>
    </r>
    <r>
      <rPr>
        <b/>
        <sz val="11"/>
        <color theme="1"/>
        <rFont val="Arial"/>
        <family val="2"/>
        <charset val="204"/>
      </rPr>
      <t>²</t>
    </r>
  </si>
  <si>
    <t xml:space="preserve">ПРАЙС-ЛИСТ </t>
  </si>
  <si>
    <t>полиэстер двусторонний (РЕ/РЕ), 25 мкм</t>
  </si>
  <si>
    <t>полиэстер (РЕ), 25 мкм</t>
  </si>
  <si>
    <t xml:space="preserve">Профнастил  С8   1200(1150) </t>
  </si>
  <si>
    <t xml:space="preserve">Профнастил НС-35 1060(1000)    </t>
  </si>
  <si>
    <t>Профнастил С18   "R"-1130 (1100)мм;  "А", "В"-1140 (1100)мм</t>
  </si>
  <si>
    <t>м пог</t>
  </si>
  <si>
    <t>ц 0.5</t>
  </si>
  <si>
    <t>ц 0.7</t>
  </si>
  <si>
    <t>ц 0.9</t>
  </si>
  <si>
    <t>ЦИНК     0,9</t>
  </si>
  <si>
    <t>Линеарная панель Меандр2</t>
  </si>
  <si>
    <t>Линеарная панель Меандр3</t>
  </si>
  <si>
    <t>0,4 РЕ</t>
  </si>
  <si>
    <t>0,45 РЕ</t>
  </si>
  <si>
    <t>0,5 РЕ</t>
  </si>
  <si>
    <t>0,6 РЕ</t>
  </si>
  <si>
    <t>0,7 РЕ</t>
  </si>
  <si>
    <t>0,8 РЕ</t>
  </si>
  <si>
    <t>0,9 РЕ</t>
  </si>
  <si>
    <t xml:space="preserve">Профнастил 800(750) ОЗН-75  ст.  0,7 RUS Оцинков. Z275 МТ  </t>
  </si>
  <si>
    <t xml:space="preserve">Профнастил 800(750) ОЗН-75     </t>
  </si>
  <si>
    <t xml:space="preserve">Профнастил 800(750) ОЗН-75 (менее 15 кв.м)     </t>
  </si>
  <si>
    <t xml:space="preserve">Профнастил Н 75 800(750) </t>
  </si>
  <si>
    <t>Комплектующие для забора</t>
  </si>
  <si>
    <t xml:space="preserve">Пр. П-образный для профнастила С18 2000    </t>
  </si>
  <si>
    <t xml:space="preserve"> Швеллер 84*40 2700  ст.  2,0 RUS Оцинков. Z275 МТ  </t>
  </si>
  <si>
    <t xml:space="preserve"> Швеллер 84*40 3000  ст.  2,0 RUS Оцинков. Z275 МТ  </t>
  </si>
  <si>
    <t xml:space="preserve"> Столб для забора 2,7 м (швеллер 84*40 2,0 мм  Оцинков. Z275)  </t>
  </si>
  <si>
    <t xml:space="preserve"> Столб для забора 3,0 м (швеллер 84*40 2,0 мм  Оцинков. Z275)  </t>
  </si>
  <si>
    <t>цинк 2,0</t>
  </si>
  <si>
    <t>Цена, руб</t>
  </si>
  <si>
    <t>Промежуточная таблица. НЕ ТРОГАТЬ</t>
  </si>
  <si>
    <t>Таблица для внесения изменений</t>
  </si>
  <si>
    <t>Цены меняются на листе  "ЦЕНЫ1"</t>
  </si>
  <si>
    <t>Данные меняются на листе ЦЕНЫ1</t>
  </si>
  <si>
    <t xml:space="preserve">Панель фальц. Рядовая ОЗПФР 25-560     </t>
  </si>
  <si>
    <t xml:space="preserve">Панель фальц. Стартовая ОЗПФС25-560     </t>
  </si>
  <si>
    <t>Колпаки</t>
  </si>
  <si>
    <t xml:space="preserve">** При заказе металочерепицы "М - Люкс" с длиной волны, отличной от 350 мм, действует специальная цена </t>
  </si>
  <si>
    <t>Кровельные материалы ( длина под заказ)*</t>
  </si>
  <si>
    <t>Софиты*</t>
  </si>
  <si>
    <t>Софит сплошной/перфорированный 325(306) - размер под заказ</t>
  </si>
  <si>
    <t xml:space="preserve">Металлочерепица М-Люкс 350 1180(1100)**      </t>
  </si>
  <si>
    <t>* При заказе металочерепицы "М - Люкс", "Испанская Дюна",  софитов объемом менее 15 кв.м действует специальная цена</t>
  </si>
  <si>
    <t>При заказе фальц-панелей, софитов объемом менее 15 кв.м действует специальная цена</t>
  </si>
  <si>
    <t>Отливы оконные</t>
  </si>
  <si>
    <t>Нестандартные профили</t>
  </si>
  <si>
    <t xml:space="preserve"> Возможно срочное изготовление заказа - наценка 10%</t>
  </si>
  <si>
    <t>Московская обл., г. Кубинка, Колхозный проезд, д.32Б,рынок "Стройдом" тел.(495)725-77-84, (917)579-24-91</t>
  </si>
  <si>
    <t xml:space="preserve">) </t>
  </si>
  <si>
    <t xml:space="preserve"> </t>
  </si>
  <si>
    <t>Московская обл., г.  Одинцово, ул. Старое Яскино, д. 75А, тел. (495)120-34-43 (производство, склад)</t>
  </si>
  <si>
    <t>При заказе  профнастила, штакетника менее 40 пог. м действует специальная цена</t>
  </si>
  <si>
    <t>Профнастил ( длина под заказ)*</t>
  </si>
  <si>
    <t>Металлический штакетник ( длина под заказ)*</t>
  </si>
  <si>
    <t>НС-35</t>
  </si>
  <si>
    <t>Н-75</t>
  </si>
  <si>
    <t>С-8</t>
  </si>
  <si>
    <t>R-18</t>
  </si>
  <si>
    <t>C-18</t>
  </si>
  <si>
    <t>ПРАЙС-ЛИСТ ФАЛЬЦЕВАЯ КРОВЛЯ</t>
  </si>
  <si>
    <t>ПРАЙС-ЛИСТ ПРОФНАСТИЛ И ЗАБОРЫ</t>
  </si>
  <si>
    <t>оцинкованная сталь с порошковым покрытием***</t>
  </si>
  <si>
    <t>оцинкованная сталь с  порошковым покрытием***</t>
  </si>
  <si>
    <r>
      <t xml:space="preserve">курс </t>
    </r>
    <r>
      <rPr>
        <b/>
        <sz val="11"/>
        <color theme="1"/>
        <rFont val="Calibri"/>
        <family val="2"/>
        <charset val="204"/>
      </rPr>
      <t>€</t>
    </r>
  </si>
  <si>
    <t>стоимость краски на 1 м кв</t>
  </si>
  <si>
    <t>Плоский лист</t>
  </si>
  <si>
    <t>Плоский лист ХХХ (фоновая полоса)</t>
  </si>
  <si>
    <t>0,5 ц140 порошковое покрытие БН</t>
  </si>
  <si>
    <t>0,7 Ц275 порошковое покрытие БН</t>
  </si>
  <si>
    <t>1,2 Ц275 порошковое покрытие БН</t>
  </si>
  <si>
    <t>стоимость покраски базовая/ для скидки 15%</t>
  </si>
  <si>
    <t>стоимость  э/э</t>
  </si>
  <si>
    <t>ЗП+Э/Э</t>
  </si>
  <si>
    <t>всего расх</t>
  </si>
  <si>
    <t>амортизация %</t>
  </si>
  <si>
    <t>прибыль %</t>
  </si>
  <si>
    <t>расх мат(хим и проч)%</t>
  </si>
  <si>
    <t>стоимость краски , руб</t>
  </si>
  <si>
    <t>ИТОГ ВСЕГО</t>
  </si>
  <si>
    <t>К сложности</t>
  </si>
  <si>
    <t xml:space="preserve"> коэфф. покраски</t>
  </si>
  <si>
    <t>доп расх(упак и проч)</t>
  </si>
  <si>
    <t>Наши расходы</t>
  </si>
  <si>
    <t>стоимость краски</t>
  </si>
  <si>
    <t>ИТОГО краска + работа</t>
  </si>
  <si>
    <t>прайс = покраска</t>
  </si>
  <si>
    <t>прайс +покраска %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</si>
  <si>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</si>
  <si>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</si>
  <si>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</si>
  <si>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</si>
  <si>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</si>
  <si>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</si>
  <si>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</si>
  <si>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</si>
  <si>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</si>
  <si>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</si>
  <si>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</si>
  <si>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</si>
  <si>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</si>
  <si>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</si>
  <si>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</si>
  <si>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</si>
  <si>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Уникальный идентификатор (Номенклатура)</t>
  </si>
  <si>
    <t>Уникальный идентификатор (Характеристика)</t>
  </si>
  <si>
    <t>Розничная цена</t>
  </si>
  <si>
    <t>Старая цена</t>
  </si>
  <si>
    <t>Изменение</t>
  </si>
  <si>
    <t>%</t>
  </si>
  <si>
    <t>Уникальный идентификатор (Единица измерения)</t>
  </si>
  <si>
    <t>a61ad064-bf71-11e5-8137-7824af865406</t>
  </si>
  <si>
    <t>00000000-0000-0000-0000-000000000000</t>
  </si>
  <si>
    <t>Накладка переходная ОЗНП - 2500 ст.  0,5 НЛМК PE Z140 RAL 8017 (коричневый шоколад)</t>
  </si>
  <si>
    <t>a61ad069-bf71-11e5-8137-7824af865406</t>
  </si>
  <si>
    <t>Пр. Стартовый панельный ОЗПСП-1 - 2500 ст.  0,5 НЛМК PE Z140 RAL 8017 (коричневый шоколад)</t>
  </si>
  <si>
    <t>a61ad06e-bf71-11e5-8137-7824af865406</t>
  </si>
  <si>
    <t>Пр. Стартовый панельный ОЗПСП-2 - 2500 ст.  0,5 НЛМК PE Z140 RAL 8017 (коричневый шоколад)</t>
  </si>
  <si>
    <t>a61ad073-bf71-11e5-8137-7824af865406</t>
  </si>
  <si>
    <t>Пр. Стартовый панельный ОЗПСП-3 - 2500 ст.  0,5 НЛМК PE Z140 RAL 8017 (коричневый шоколад)</t>
  </si>
  <si>
    <t>a61ad078-bf71-11e5-8137-7824af865406</t>
  </si>
  <si>
    <t>Пр. Стыковой панельный ОЗПСТП-1 - 2500 ст.  0,5 НЛМК PE Z140 RAL 8017 (коричневый шоколад)</t>
  </si>
  <si>
    <t>a61ad07d-bf71-11e5-8137-7824af865406</t>
  </si>
  <si>
    <t>Пр. Стыковой панельный ОЗПСТП-2 - 2500 ст.  0,5 НЛМК PE Z140 RAL 8017 (коричневый шоколад)</t>
  </si>
  <si>
    <t>a61ad082-bf71-11e5-8137-7824af865406</t>
  </si>
  <si>
    <t>Пр. Угловой панельный ОЗПУП - 2500 ст.  0,5 НЛМК PE Z140 RAL 8017 (коричневый шоколад)</t>
  </si>
  <si>
    <t>91f0d71f-7dcf-11e8-81e2-7824af865407</t>
  </si>
  <si>
    <t>Евроштакетник п/круглый купол ОЗШтПК2 20-126  ст.  0,5 НЛМК PE Z140 RAL 8017 (коричневый шоколад)</t>
  </si>
  <si>
    <t>980f5f61-7dcf-11e8-81e2-7824af865407</t>
  </si>
  <si>
    <t>Евроштакетник п/круглый прямой рез ОЗШтПК1 20-126  ст.  0,5 НЛМК PE Z140 RAL 8017 (коричневый шокола</t>
  </si>
  <si>
    <t>9e0610b0-7dcf-11e8-81e2-7824af865407</t>
  </si>
  <si>
    <t>Евроштакетник п/круглый рифл. купол ОЗШтПК4 20-126  ст.  0,5 НЛМК PE Z140 RAL 8017 (коричневый шокол</t>
  </si>
  <si>
    <t>9e0610bf-7dcf-11e8-81e2-7824af865407</t>
  </si>
  <si>
    <t>Евроштакетник п/круглый рифл. прямой рез ОЗШтПК3 20-126  ст.  0,5 НЛМК PE Z140 RAL 8017 (коричневый</t>
  </si>
  <si>
    <t>b20df766-bf71-11e5-8137-7824af865406</t>
  </si>
  <si>
    <t>Кассета фас. прямая ОЗКФП25  ст.  0,5 НЛМК PE Z140 RAL 8017 (коричневый шоколад)</t>
  </si>
  <si>
    <t>b20df76b-bf71-11e5-8137-7824af865406</t>
  </si>
  <si>
    <t>Кассета фас. прямая ОЗКФП25 (менее 10 шт.)  ст.  0,5 НЛМК PE Z140 RAL 8017 (коричневый шоколад)</t>
  </si>
  <si>
    <t>b20df775-bf71-11e5-8137-7824af865406</t>
  </si>
  <si>
    <t>Кассета фас. угловая ОЗКФУ25  ст.  0,5 НЛМК PE Z140 RAL 8017 (коричневый шоколад)</t>
  </si>
  <si>
    <t>b20df770-bf71-11e5-8137-7824af865406</t>
  </si>
  <si>
    <t>Кассета фас. угловая ОЗКФУ25 (менее 10 шт.)  ст.  0,5 НЛМК PE Z140 RAL 8017 (коричневый шоколад)</t>
  </si>
  <si>
    <t>ac133288-bf71-11e5-8137-7824af865406</t>
  </si>
  <si>
    <t>Колпак на столб № 1 ст.  0,5 НЛМК PE Z140 RAL 8017 (коричневый шоколад)</t>
  </si>
  <si>
    <t>ac13328d-bf71-11e5-8137-7824af865406</t>
  </si>
  <si>
    <t>Колпак на столб № 2 ст.  0,5 НЛМК PE Z140 RAL 8017 (коричневый шоколад)</t>
  </si>
  <si>
    <t>ac133292-bf71-11e5-8137-7824af865406</t>
  </si>
  <si>
    <t>Колпак на столб № 3 ст.  0,5 НЛМК PE Z140 RAL 8017 (коричневый шоколад)</t>
  </si>
  <si>
    <t>ac133297-bf71-11e5-8137-7824af865406</t>
  </si>
  <si>
    <t>Колпак на столб № 4 ст.  0,5 НЛМК PE Z140 RAL 8017 (коричневый шоколад)</t>
  </si>
  <si>
    <t>ac13329c-bf71-11e5-8137-7824af865406</t>
  </si>
  <si>
    <t>Колпак на столб № 5 ст.  0,5 НЛМК PE Z140 RAL 8017 (коричневый шоколад)</t>
  </si>
  <si>
    <t>ac1332a1-bf71-11e5-8137-7824af865406</t>
  </si>
  <si>
    <t>Колпак на трубу № 1 ст.  0,5 НЛМК PE Z140 RAL 8017 (коричневый шоколад)</t>
  </si>
  <si>
    <t>ac1332a6-bf71-11e5-8137-7824af865406</t>
  </si>
  <si>
    <t>Колпак на трубу № 2 ст.  0,5 НЛМК PE Z140 RAL 8017 (коричневый шоколад)</t>
  </si>
  <si>
    <t>ac1332ab-bf71-11e5-8137-7824af865406</t>
  </si>
  <si>
    <t>Колпак на трубу № 3 ст.  0,5 НЛМК PE Z140 RAL 8017 (коричневый шоколад)</t>
  </si>
  <si>
    <t>ac1332b0-bf71-11e5-8137-7824af865406</t>
  </si>
  <si>
    <t>Колпак на трубу № 4 ст.  0,5 НЛМК PE Z140 RAL 8017 (коричневый шоколад)</t>
  </si>
  <si>
    <t>b20df77a-bf71-11e5-8137-7824af865406</t>
  </si>
  <si>
    <t>Мч Испанская Дюна 530(457) ОЗЧД - 350  ст.  0,5 НЛМК PE Z140 RAL 8017 (коричневый шоколад)</t>
  </si>
  <si>
    <t>b20df77f-bf71-11e5-8137-7824af865406</t>
  </si>
  <si>
    <t>Мч Испанская Дюна 530(457) ОЗЧД - 350 (менее 15 кв.м.)  ст.  0,5 НЛМК PE Z140 RAL 8017 (коричневый ш</t>
  </si>
  <si>
    <t>b812458a-bf71-11e5-8137-7824af865406</t>
  </si>
  <si>
    <t>Мч М-Люкс 1180(1100) ОЗЧЛ - 150  ст.  0,5 НЛМК PE Z140 RAL 8017 (коричневый шоколад)</t>
  </si>
  <si>
    <t>b812458f-bf71-11e5-8137-7824af865406</t>
  </si>
  <si>
    <t>Мч М-Люкс 1180(1100) ОЗЧЛ - 150 (менее 15 кв.м.)  ст.  0,5 НЛМК PE Z140 RAL 8017 (коричневый шоколад</t>
  </si>
  <si>
    <t>b8124594-bf71-11e5-8137-7824af865406</t>
  </si>
  <si>
    <t>Мч М-Люкс 1180(1100) ОЗЧЛ - 350  ст.  0,5 НЛМК PE Z140 RAL 8017 (коричневый шоколад)</t>
  </si>
  <si>
    <t>b8124599-bf71-11e5-8137-7824af865406</t>
  </si>
  <si>
    <t>Мч М-Люкс 1180(1100) ОЗЧЛ - 350 (менее 15 кв.м.)  ст.  0,5 НЛМК PE Z140 RAL 8017 (коричневый шоколад</t>
  </si>
  <si>
    <t>b812459e-bf71-11e5-8137-7824af865406</t>
  </si>
  <si>
    <t>Мч М-Люкс 1180(1100) ОЗЧЛ - 450  ст.  0,5 НЛМК PE Z140 RAL 8017 (коричневый шоколад)</t>
  </si>
  <si>
    <t>b81245a3-bf71-11e5-8137-7824af865406</t>
  </si>
  <si>
    <t>Мч М-Люкс 1180(1100) ОЗЧЛ - 450 (менее 15 кв.м.)  ст.  0,5 НЛМК PE Z140 RAL 8017 (коричневый шоколад</t>
  </si>
  <si>
    <t>b81245a8-bf71-11e5-8137-7824af865406</t>
  </si>
  <si>
    <t>Мч М-Люкс 1180(1100) ОЗЧЛ - XX"  ст.  0,5 НЛМК PE Z140 RAL 8017 (коричневый шоколад)</t>
  </si>
  <si>
    <t>b81245ad-bf71-11e5-8137-7824af865406</t>
  </si>
  <si>
    <t>Мч М-Люкс 1180(1100) ОЗЧЛ - XX" (менее 15 кв.м.)  ст.  0,5 НЛМК PE Z140 RAL 8017 (коричневый шоколад</t>
  </si>
  <si>
    <t>b81245b2-bf71-11e5-8137-7824af865406</t>
  </si>
  <si>
    <t>Панель фальц. ряд.парал. ОЗПФР25-560  ст.  0,5 НЛМК PE Z140 RAL 8017 (коричневый шоколад)</t>
  </si>
  <si>
    <t>b81245b7-bf71-11e5-8137-7824af865406</t>
  </si>
  <si>
    <t>Панель фальц. старт.ОЗПФС25-560  ст.  0,5 НЛМК PE Z140 RAL 8017 (коричневый шоколад)</t>
  </si>
  <si>
    <t>b20df752-bf71-11e5-8137-7824af865406</t>
  </si>
  <si>
    <t>Плоский лист - 1250  ст.  0,5 НЛМК PE Z140 RAL 8017 (коричневый шоколад)</t>
  </si>
  <si>
    <t>b20df757-bf71-11e5-8137-7824af865406</t>
  </si>
  <si>
    <t>Плоский лист - 1250 с пленкой  ст.  0,5 НЛМК PE Z140 RAL 8017 (коричневый шоколад)</t>
  </si>
  <si>
    <t>b20df75c-bf71-11e5-8137-7824af865406</t>
  </si>
  <si>
    <t>Плоский лист - XXX  ст.  0,5 НЛМК PE Z140 RAL 8017 (коричневый шоколад)</t>
  </si>
  <si>
    <t>b20df761-bf71-11e5-8137-7824af865406</t>
  </si>
  <si>
    <t>Плоский лист - ХХХ с пленкой  ст.  0,5 НЛМК PE Z140 RAL 8017 (коричневый шоколад)</t>
  </si>
  <si>
    <t>99ff21c1-bf71-11e5-8137-7824af865406</t>
  </si>
  <si>
    <t>Пр. ендовый внутр. №1 ОЗПЕ1 - 2000 ст.  0,5 НЛМК PE Z140 RAL 8017 (коричневый шоколад)</t>
  </si>
  <si>
    <t>99ff21c6-bf71-11e5-8137-7824af865406</t>
  </si>
  <si>
    <t>Пр. ендовый внутр. №2 ОЗПЕ2 - 2000 ст.  0,5 НЛМК PE Z140 RAL 8017 (коричневый шоколад)</t>
  </si>
  <si>
    <t>99ff21cb-bf71-11e5-8137-7824af865406</t>
  </si>
  <si>
    <t>Пр. ендовый внутр. №3 ОЗПЕ3 - 2000 ст.  0,5 НЛМК PE Z140 RAL 8017 (коричневый шоколад)</t>
  </si>
  <si>
    <t>99ff21d0-bf71-11e5-8137-7824af865406</t>
  </si>
  <si>
    <t>Пр. ендовый накл. №1 ОЗПЕН1 - 2000 ст.  0,5 НЛМК PE Z140 RAL 8017 (коричневый шоколад)</t>
  </si>
  <si>
    <t>99ff21d5-bf71-11e5-8137-7824af865406</t>
  </si>
  <si>
    <t>Пр. ендовый накл. №2 ОЗПЕН2 - 2000 ст.  0,5 НЛМК PE Z140 RAL 8017 (коричневый шоколад)</t>
  </si>
  <si>
    <t>a61ad087-bf71-11e5-8137-7824af865406</t>
  </si>
  <si>
    <t>Пр. ендовый фальц. ОЗПЕФ - 2000 ст.  0,5 НЛМК PE Z140 RAL 8017 (коричневый шоколад)</t>
  </si>
  <si>
    <t>11141d94-90b9-11e6-816f-7824af865407</t>
  </si>
  <si>
    <t>Пр. заглушка для п/конька конусная ОЗЗПКК  ст.  0,5 НЛМК PE Z140 RAL 8017 (коричневый шоколад)</t>
  </si>
  <si>
    <t>99ff21da-bf71-11e5-8137-7824af865406</t>
  </si>
  <si>
    <t>Пр. заглушка для п/конька ОЗЗПК  ст.  0,5 НЛМК PE Z140 RAL 8017 (коричневый шоколад)</t>
  </si>
  <si>
    <t>a61ad08c-bf71-11e5-8137-7824af865406</t>
  </si>
  <si>
    <t>Пр. карниз. фальц. нижний  ОЗПКРФН - 2000 ст.  0,5 НЛМК PE Z140 RAL 8017 (коричневый шоколад)</t>
  </si>
  <si>
    <t>a61ad091-bf71-11e5-8137-7824af865406</t>
  </si>
  <si>
    <t>Пр. карниз. фальц. ОЗПКРФ - 2000 ст.  0,5 НЛМК PE Z140 RAL 8017 (коричневый шоколад)</t>
  </si>
  <si>
    <t>99ff21df-bf71-11e5-8137-7824af865406</t>
  </si>
  <si>
    <t>Пр. карнизный ОЗПКР - 2000 ст.  0,5 НЛМК PE Z140 RAL 8017 (коричневый шоколад)</t>
  </si>
  <si>
    <t>a61ad096-bf71-11e5-8137-7824af865406</t>
  </si>
  <si>
    <t>Пр. коньк. фальц. вент. нижний ОЗПКФВН - 2000 ст.  0,5 НЛМК PE Z140 RAL 8017 (коричневый шоколад)</t>
  </si>
  <si>
    <t>a61ad09b-bf71-11e5-8137-7824af865406</t>
  </si>
  <si>
    <t>Пр. коньк. фальц. вент. ОЗПКФВ - 2000 ст.  0,5 НЛМК PE Z140 RAL 8017 (коричневый шоколад)</t>
  </si>
  <si>
    <t>a61ad0a0-bf71-11e5-8137-7824af865406</t>
  </si>
  <si>
    <t>Пр. коньк. фальц. ОЗПКФ - 2000 ст.  0,5 НЛМК PE Z140 RAL 8017 (коричневый шоколад)</t>
  </si>
  <si>
    <t>99ff21e4-bf71-11e5-8137-7824af865406</t>
  </si>
  <si>
    <t>Пр. коньковый №1 ОЗПК1 - 2000 ст.  0,5 НЛМК PE Z140 RAL 8017 (коричневый шоколад)</t>
  </si>
  <si>
    <t>99ff21e9-bf71-11e5-8137-7824af865406</t>
  </si>
  <si>
    <t>Пр. коньковый №2 ОЗПК2 - 2000 ст.  0,5 НЛМК PE Z140 RAL 8017 (коричневый шоколад)</t>
  </si>
  <si>
    <t>99ff21ee-bf71-11e5-8137-7824af865406</t>
  </si>
  <si>
    <t>Пр. коньковый п/к ОЗПКП - 1250 ст.  0,5 НЛМК PE Z140 RAL 8017 (коричневый шоколад)</t>
  </si>
  <si>
    <t>a01d66ea-bf71-11e5-8137-7824af865406</t>
  </si>
  <si>
    <t>Пр. лоб. софит. ОЗПЛС20-145-2000  ст.  0,5 НЛМК PE Z140 RAL 8017 (коричневый шоколад)</t>
  </si>
  <si>
    <t>a01d66ef-bf71-11e5-8137-7824af865406</t>
  </si>
  <si>
    <t>Пр. лоб. софит. ОЗПЛС20-170-2000  ст.  0,5 НЛМК PE Z140 RAL 8017 (коричневый шоколад)</t>
  </si>
  <si>
    <t>a01d66f4-bf71-11e5-8137-7824af865406</t>
  </si>
  <si>
    <t>Пр. нестандартный  50-150 мм  ст.  0,5 НЛМК PE Z140 RAL 8017 (коричневый шоколад)</t>
  </si>
  <si>
    <t>a01d66f9-bf71-11e5-8137-7824af865406</t>
  </si>
  <si>
    <t>Пр. нестандартный 151-300 мм  ст.  0,5 НЛМК PE Z140 RAL 8017 (коричневый шоколад)</t>
  </si>
  <si>
    <t>a01d66fe-bf71-11e5-8137-7824af865406</t>
  </si>
  <si>
    <t>Пр. нестандартный 301-450 мм  ст.  0,5 НЛМК PE Z140 RAL 8017 (коричневый шоколад)</t>
  </si>
  <si>
    <t>a01d6703-bf71-11e5-8137-7824af865406</t>
  </si>
  <si>
    <t>Пр. нестандартный 451-600 мм  ст.  0,5 НЛМК PE Z140 RAL 8017 (коричневый шоколад)</t>
  </si>
  <si>
    <t>a01d6708-bf71-11e5-8137-7824af865406</t>
  </si>
  <si>
    <t>Пр. нестандартный от 601 мм  ст.  0,5 НЛМК PE Z140 RAL 8017 (коричневый шоколад)</t>
  </si>
  <si>
    <t>ac1332d3-bf71-11e5-8137-7824af865406</t>
  </si>
  <si>
    <t>Пр. оконный слив. ОЗПОС 050мм ст.  0,5 НЛМК PE Z140 RAL 8017 (коричневый шоколад)</t>
  </si>
  <si>
    <t>ac1332d8-bf71-11e5-8137-7824af865406</t>
  </si>
  <si>
    <t>Пр. оконный слив. ОЗПОС 051-100 мм ст.  0,5 НЛМК PE Z140 RAL 8017 (коричневый шоколад)</t>
  </si>
  <si>
    <t>b20df72a-bf71-11e5-8137-7824af865406</t>
  </si>
  <si>
    <t>Пр. оконный слив. ОЗПОС 101-150 мм ст.  0,5 НЛМК PE Z140 RAL 8017 (коричневый шоколад)</t>
  </si>
  <si>
    <t>b20df72f-bf71-11e5-8137-7824af865406</t>
  </si>
  <si>
    <t>Пр. оконный слив. ОЗПОС 151-200 мм ст.  0,5 НЛМК PE Z140 RAL 8017 (коричневый шоколад)</t>
  </si>
  <si>
    <t>b20df734-bf71-11e5-8137-7824af865406</t>
  </si>
  <si>
    <t>Пр. оконный слив. ОЗПОС 201-250 мм ст.  0,5 НЛМК PE Z140 RAL 8017 (коричневый шоколад)</t>
  </si>
  <si>
    <t>b20df739-bf71-11e5-8137-7824af865406</t>
  </si>
  <si>
    <t>Пр. оконный слив. ОЗПОС 251-300 мм ст.  0,5 НЛМК PE Z140 RAL 8017 (коричневый шоколад)</t>
  </si>
  <si>
    <t>b20df73e-bf71-11e5-8137-7824af865406</t>
  </si>
  <si>
    <t>Пр. оконный слив. ОЗПОС 301-350 мм ст.  0,5 НЛМК PE Z140 RAL 8017 (коричневый шоколад)</t>
  </si>
  <si>
    <t>b20df743-bf71-11e5-8137-7824af865406</t>
  </si>
  <si>
    <t>Пр. оконный слив. ОЗПОС 351-400 мм ст.  0,5 НЛМК PE Z140 RAL 8017 (коричневый шоколад)</t>
  </si>
  <si>
    <t>b20df748-bf71-11e5-8137-7824af865406</t>
  </si>
  <si>
    <t>Пр. оконный слив. ОЗПОС 401-450 мм ст.  0,5 НЛМК PE Z140 RAL 8017 (коричневый шоколад)</t>
  </si>
  <si>
    <t>b20df74d-bf71-11e5-8137-7824af865406</t>
  </si>
  <si>
    <t>Пр. оконный слив. ОЗПОС 451-500 мм ст.  0,5 НЛМК PE Z140 RAL 8017 (коричневый шоколад)</t>
  </si>
  <si>
    <t>a01d670d-bf71-11e5-8137-7824af865406</t>
  </si>
  <si>
    <t>Пр. паз. софит. ОЗППС-20-3000  ст.  0,5 НЛМК PE Z140 RAL 8017 (коричневый шоколад)</t>
  </si>
  <si>
    <t>a01d6712-bf71-11e5-8137-7824af865406</t>
  </si>
  <si>
    <t>Пр. П-образный ОЗППЗ-20-20-20 - 2000 ст.  0,5 НЛМК PE Z140 RAL 8017 (коричневый шоколад)</t>
  </si>
  <si>
    <t>a01d6717-bf71-11e5-8137-7824af865406</t>
  </si>
  <si>
    <t>Пр. снегозадерж. ОЗПСЗ - 2000 ст.  0,5 НЛМК PE Z140 RAL 8017 (коричневый шоколад)</t>
  </si>
  <si>
    <t>a01d671c-bf71-11e5-8137-7824af865406</t>
  </si>
  <si>
    <t>Пр. стык. софит. ОЗПСС-2000  ст.  0,5 НЛМК PE Z140 RAL 8017 (коричневый шоколад)</t>
  </si>
  <si>
    <t>a61ad0a5-bf71-11e5-8137-7824af865406</t>
  </si>
  <si>
    <t>Пр. стык. фальц. №1 ОЗПСФ1 - 2000 ст.  0,5 НЛМК PE Z140 RAL 8017 (коричневый шоколад)</t>
  </si>
  <si>
    <t>a61ad0aa-bf71-11e5-8137-7824af865406</t>
  </si>
  <si>
    <t>Пр. стык. фальц. №2 ОЗПСФ2 - 2000 ст.  0,5 НЛМК PE Z140 RAL 8017 (коричневый шоколад)</t>
  </si>
  <si>
    <t>a01d6721-bf71-11e5-8137-7824af865406</t>
  </si>
  <si>
    <t>Пр. стыковой ОЗПС - 2000 ст.  0,5 НЛМК PE Z140 RAL 8017 (коричневый шоколад)</t>
  </si>
  <si>
    <t>a61ad0af-bf71-11e5-8137-7824af865406</t>
  </si>
  <si>
    <t>Пр. торц. фальц. нижний ОЗПТФН - 2000 ст.  0,5 НЛМК PE Z140 RAL 8017 (коричневый шоколад)</t>
  </si>
  <si>
    <t>ac133283-bf71-11e5-8137-7824af865406</t>
  </si>
  <si>
    <t>Пр. торц. фальц. ОЗПТФ - 2000 ст.  0,5 НЛМК PE Z140 RAL 8017 (коричневый шоколад)</t>
  </si>
  <si>
    <t>a01d6726-bf71-11e5-8137-7824af865406</t>
  </si>
  <si>
    <t>Пр. торцевой ОЗПТ - 2000 ст.  0,5 НЛМК PE Z140 RAL 8017 (коричневый шоколад)</t>
  </si>
  <si>
    <t>a01d672b-bf71-11e5-8137-7824af865406</t>
  </si>
  <si>
    <t>Пр. угл. внутр. софит. ОЗПУВС-2000  ст.  0,5 НЛМК PE Z140 RAL 8017 (коричневый шоколад)</t>
  </si>
  <si>
    <t>a01d6730-bf71-11e5-8137-7824af865406</t>
  </si>
  <si>
    <t>Пр. угл. наруж. софит. ОЗПУНС-2000  ст.  0,5 НЛМК PE Z140 RAL 8017 (коричневый шоколад)</t>
  </si>
  <si>
    <t>a01d6735-bf71-11e5-8137-7824af865406</t>
  </si>
  <si>
    <t>Пр. угловой внутр. ОЗПУВ - 2000 ст.  0,5 НЛМК PE Z140 RAL 8017 (коричневый шоколад)</t>
  </si>
  <si>
    <t>a01d673a-bf71-11e5-8137-7824af865406</t>
  </si>
  <si>
    <t>Пр. угловой наруж. ОЗПУН - 2000 ст.  0,5 НЛМК PE Z140 RAL 8017 (коричневый шоколад)</t>
  </si>
  <si>
    <t>3a0687e3-ebe7-11e8-81f7-7824af865407</t>
  </si>
  <si>
    <t>Профнастил  1200(1150) ОЗС-8  ст.  0,5 НЛМК PE Z140 RAL 8017 (коричневый шоколад)</t>
  </si>
  <si>
    <t>b81245bc-bf71-11e5-8137-7824af865406</t>
  </si>
  <si>
    <t>Профнастил 1060(1000) ОЗНС-35  ст.  0,5 НЛМК PE Z140 RAL 8017 (коричневый шоколад)</t>
  </si>
  <si>
    <t>b81245c1-bf71-11e5-8137-7824af865406</t>
  </si>
  <si>
    <t>Профнастил 1060(1000) ОЗНС-35 (менее 15 кв.м)  ст.  0,5 НЛМК PE Z140 RAL 8017 (коричневый шоколад)</t>
  </si>
  <si>
    <t>b81245c6-bf71-11e5-8137-7824af865406</t>
  </si>
  <si>
    <t>Профнастил кровельный  1130(1100) ОЗПНК-18  ст.  0,5 НЛМК PE Z140 RAL 8017 (коричневый шоколад)</t>
  </si>
  <si>
    <t>b81245cb-bf71-11e5-8137-7824af865406</t>
  </si>
  <si>
    <t>Профнастил стен. узкий 1140(1100) ОЗПСУ-18-S  ст.  0,5 НЛМК PE Z140 RAL 8017 (коричневый шоколад)</t>
  </si>
  <si>
    <t>b81245d0-bf71-11e5-8137-7824af865406</t>
  </si>
  <si>
    <t>Профнастил стен. широкий 1140(1100) ОЗПСШ-18-S  ст.  0,5 НЛМК PE Z140 RAL 8017 (коричневый шоколад)</t>
  </si>
  <si>
    <t>b81245d5-bf71-11e5-8137-7824af865406</t>
  </si>
  <si>
    <t>Софит ОЗС Н10-325(306) - 3000 ст.  0,5 НЛМК PE Z140 RAL 8017 (коричневый шоколад)</t>
  </si>
  <si>
    <t>b81245da-bf71-11e5-8137-7824af865406</t>
  </si>
  <si>
    <t>Софит ОЗС Н10-325(306) - XX" ст.  0,5 НЛМК PE Z140 RAL 8017 (коричневый шоколад)</t>
  </si>
  <si>
    <t>b81245df-bf71-11e5-8137-7824af865406</t>
  </si>
  <si>
    <t>Софит ОЗС П10-325(306) - 3000 ст.  0,5 НЛМК PE Z140 RAL 8017 (коричневый шоколад)</t>
  </si>
  <si>
    <t>b81245e4-bf71-11e5-8137-7824af865406</t>
  </si>
  <si>
    <t>Софит ОЗС П10-325(306) - XX" ст.  0,5 НЛМК PE Z140 RAL 8017 (коричневый шоколад)</t>
  </si>
  <si>
    <t>be1693ed-bf71-11e5-8137-7824af865406</t>
  </si>
  <si>
    <t>Фасадный сайдинг гладкий 271(235) тип 1 ОЗС-1  ст.  0,5 НЛМК PE Z140 RAL 8017 (коричневый шоколад)</t>
  </si>
  <si>
    <t>be1693f2-bf71-11e5-8137-7824af865406</t>
  </si>
  <si>
    <t>Фасадный сайдинг гладкий 271(235) тип 2 ОЗС-2  ст.  0,5 НЛМК PE Z140 RAL 8017 (коричневый шоколад)</t>
  </si>
  <si>
    <t>be1693f7-bf71-11e5-8137-7824af865406</t>
  </si>
  <si>
    <t>Фасадный сайдинг двойной 271(235) ОЗСД  ст.  0,5 НЛМК PE Z140 RAL 8017 (коричневый шоколад)</t>
  </si>
  <si>
    <t>РЕ отеч 0.5</t>
  </si>
  <si>
    <t>ПУ матт</t>
  </si>
  <si>
    <t>посл. Цена</t>
  </si>
  <si>
    <t>руб</t>
  </si>
  <si>
    <t>** Цены действительны для размеров кассет (высота х длина): закрытого типа  509х(635-2500), 985х(635-2500); открытого типа: 525х (525-1150), 1150х(525-1150). Для угловых кассет закрытого типа сумма длин сторон должна быть  635-2500 мм, длина каждой из сторон больше 365 мм. Для угловых кассет открытого типа сумма длин сторон должна быть 525-1100мм, длина каждой из сторон больше 260 мм. Возможность изготовления кассет с размерами, не входящими в указанные диапазоны и их стоимость определяется индивидуально.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</si>
</sst>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&quot;р.&quot;"/>
    <numFmt numFmtId="166" formatCode="0.00;[Red]\-0.00"/>
    <numFmt numFmtId="167" formatCode="#,##0.00;[Red]\-#,##0.00"/>
  </numFmts>
  <fonts count="5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sz val="12"/>
      <name val="Arial Black"/>
      <family val="2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9"/>
      <name val="Arial Cyr"/>
      <charset val="204"/>
    </font>
    <font>
      <b/>
      <i/>
      <sz val="16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color theme="1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8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6"/>
      <color theme="1"/>
      <name val="Arial Cyr"/>
      <family val="2"/>
      <charset val="204"/>
    </font>
    <font>
      <b/>
      <sz val="7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BF5E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4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9" fillId="0" borderId="0"/>
    <xf numFmtId="0" fontId="22" fillId="0" borderId="0"/>
  </cellStyleXfs>
  <cellXfs count="601">
    <xf numFmtId="0" fontId="0" fillId="0" borderId="0" xfId="0"/>
    <xf numFmtId="0" fontId="0" fillId="0" borderId="9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11" xfId="0" applyNumberForma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10" xfId="0" applyNumberFormat="1" applyFont="1" applyBorder="1" applyAlignment="1">
      <alignment horizontal="right" vertical="top" wrapText="1"/>
    </xf>
    <xf numFmtId="0" fontId="5" fillId="0" borderId="20" xfId="0" applyNumberFormat="1" applyFont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2" borderId="14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0" fillId="0" borderId="0" xfId="0"/>
    <xf numFmtId="0" fontId="0" fillId="2" borderId="0" xfId="0" applyFill="1"/>
    <xf numFmtId="0" fontId="4" fillId="0" borderId="0" xfId="0" applyFont="1"/>
    <xf numFmtId="0" fontId="3" fillId="0" borderId="0" xfId="0" applyFont="1" applyFill="1" applyBorder="1"/>
    <xf numFmtId="0" fontId="0" fillId="0" borderId="9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Border="1" applyAlignment="1">
      <alignment vertical="top" wrapText="1"/>
    </xf>
    <xf numFmtId="164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0" borderId="10" xfId="0" applyBorder="1" applyAlignment="1">
      <alignment horizontal="center"/>
    </xf>
    <xf numFmtId="2" fontId="0" fillId="2" borderId="0" xfId="0" applyNumberFormat="1" applyFill="1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17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4" fillId="0" borderId="0" xfId="0" applyFont="1"/>
    <xf numFmtId="0" fontId="0" fillId="0" borderId="16" xfId="0" applyBorder="1"/>
    <xf numFmtId="0" fontId="0" fillId="0" borderId="19" xfId="0" applyBorder="1"/>
    <xf numFmtId="164" fontId="0" fillId="0" borderId="0" xfId="0" applyNumberFormat="1"/>
    <xf numFmtId="2" fontId="0" fillId="0" borderId="0" xfId="0" applyNumberFormat="1"/>
    <xf numFmtId="0" fontId="0" fillId="0" borderId="15" xfId="0" applyBorder="1"/>
    <xf numFmtId="0" fontId="0" fillId="0" borderId="4" xfId="0" applyBorder="1"/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0" fillId="0" borderId="11" xfId="0" applyBorder="1" applyAlignment="1">
      <alignment wrapText="1"/>
    </xf>
    <xf numFmtId="0" fontId="3" fillId="0" borderId="0" xfId="0" applyFont="1" applyFill="1" applyBorder="1"/>
    <xf numFmtId="0" fontId="6" fillId="0" borderId="10" xfId="0" applyFont="1" applyBorder="1"/>
    <xf numFmtId="0" fontId="6" fillId="0" borderId="11" xfId="0" applyFont="1" applyBorder="1"/>
    <xf numFmtId="0" fontId="8" fillId="0" borderId="0" xfId="0" applyFont="1"/>
    <xf numFmtId="0" fontId="7" fillId="0" borderId="0" xfId="0" applyFont="1"/>
    <xf numFmtId="0" fontId="7" fillId="0" borderId="10" xfId="0" applyFont="1" applyBorder="1"/>
    <xf numFmtId="0" fontId="8" fillId="4" borderId="0" xfId="0" applyFont="1" applyFill="1"/>
    <xf numFmtId="0" fontId="8" fillId="5" borderId="0" xfId="0" applyFont="1" applyFill="1"/>
    <xf numFmtId="0" fontId="0" fillId="4" borderId="10" xfId="0" applyFill="1" applyBorder="1"/>
    <xf numFmtId="0" fontId="0" fillId="5" borderId="10" xfId="0" applyFill="1" applyBorder="1"/>
    <xf numFmtId="0" fontId="5" fillId="2" borderId="21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0" xfId="0" applyFill="1"/>
    <xf numFmtId="0" fontId="7" fillId="0" borderId="10" xfId="0" applyFont="1" applyFill="1" applyBorder="1"/>
    <xf numFmtId="0" fontId="6" fillId="6" borderId="0" xfId="0" applyFont="1" applyFill="1"/>
    <xf numFmtId="0" fontId="0" fillId="6" borderId="10" xfId="0" applyFill="1" applyBorder="1"/>
    <xf numFmtId="0" fontId="9" fillId="0" borderId="10" xfId="0" applyFont="1" applyBorder="1"/>
    <xf numFmtId="0" fontId="9" fillId="5" borderId="10" xfId="0" applyFont="1" applyFill="1" applyBorder="1"/>
    <xf numFmtId="0" fontId="10" fillId="0" borderId="10" xfId="0" applyFont="1" applyBorder="1"/>
    <xf numFmtId="0" fontId="9" fillId="0" borderId="0" xfId="0" applyFont="1"/>
    <xf numFmtId="0" fontId="9" fillId="0" borderId="11" xfId="0" applyNumberFormat="1" applyFont="1" applyBorder="1" applyAlignment="1">
      <alignment vertical="top" wrapText="1"/>
    </xf>
    <xf numFmtId="0" fontId="9" fillId="6" borderId="0" xfId="0" applyFont="1" applyFill="1"/>
    <xf numFmtId="0" fontId="9" fillId="6" borderId="10" xfId="0" applyFont="1" applyFill="1" applyBorder="1"/>
    <xf numFmtId="0" fontId="9" fillId="4" borderId="10" xfId="0" applyFont="1" applyFill="1" applyBorder="1"/>
    <xf numFmtId="0" fontId="11" fillId="0" borderId="0" xfId="0" applyFont="1" applyAlignment="1">
      <alignment vertical="center"/>
    </xf>
    <xf numFmtId="49" fontId="0" fillId="0" borderId="0" xfId="0" applyNumberForma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2" fillId="7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28" xfId="0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vertical="top" wrapText="1"/>
    </xf>
    <xf numFmtId="0" fontId="0" fillId="0" borderId="28" xfId="0" applyNumberFormat="1" applyFont="1" applyBorder="1" applyAlignment="1">
      <alignment vertical="top" wrapText="1"/>
    </xf>
    <xf numFmtId="0" fontId="0" fillId="0" borderId="28" xfId="0" applyNumberFormat="1" applyBorder="1" applyAlignment="1">
      <alignment vertical="top"/>
    </xf>
    <xf numFmtId="0" fontId="0" fillId="8" borderId="11" xfId="0" applyNumberFormat="1" applyFill="1" applyBorder="1" applyAlignment="1">
      <alignment vertical="top" wrapText="1"/>
    </xf>
    <xf numFmtId="0" fontId="0" fillId="8" borderId="11" xfId="0" applyNumberFormat="1" applyFont="1" applyFill="1" applyBorder="1" applyAlignment="1">
      <alignment vertical="top" wrapText="1"/>
    </xf>
    <xf numFmtId="0" fontId="0" fillId="9" borderId="28" xfId="0" applyNumberFormat="1" applyFont="1" applyFill="1" applyBorder="1" applyAlignment="1">
      <alignment vertical="top" wrapText="1"/>
    </xf>
    <xf numFmtId="0" fontId="0" fillId="9" borderId="28" xfId="0" applyNumberFormat="1" applyFill="1" applyBorder="1" applyAlignment="1">
      <alignment vertical="top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/>
    </xf>
    <xf numFmtId="0" fontId="28" fillId="0" borderId="0" xfId="0" applyFont="1"/>
    <xf numFmtId="0" fontId="28" fillId="0" borderId="10" xfId="0" applyFont="1" applyBorder="1" applyAlignment="1">
      <alignment horizontal="left" vertical="center"/>
    </xf>
    <xf numFmtId="49" fontId="12" fillId="0" borderId="0" xfId="0" applyNumberFormat="1" applyFont="1" applyAlignment="1">
      <alignment vertical="center" wrapText="1"/>
    </xf>
    <xf numFmtId="0" fontId="28" fillId="0" borderId="27" xfId="0" applyFont="1" applyBorder="1" applyAlignment="1">
      <alignment horizontal="left" vertical="center"/>
    </xf>
    <xf numFmtId="0" fontId="12" fillId="0" borderId="37" xfId="0" applyFont="1" applyBorder="1" applyAlignment="1"/>
    <xf numFmtId="0" fontId="12" fillId="0" borderId="38" xfId="0" applyFont="1" applyBorder="1" applyAlignment="1"/>
    <xf numFmtId="0" fontId="0" fillId="0" borderId="35" xfId="0" applyBorder="1"/>
    <xf numFmtId="0" fontId="0" fillId="0" borderId="39" xfId="0" applyBorder="1"/>
    <xf numFmtId="0" fontId="0" fillId="0" borderId="0" xfId="0" applyBorder="1"/>
    <xf numFmtId="0" fontId="28" fillId="0" borderId="19" xfId="0" applyFont="1" applyBorder="1" applyAlignment="1">
      <alignment horizontal="left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0" fillId="10" borderId="10" xfId="0" applyFill="1" applyBorder="1"/>
    <xf numFmtId="0" fontId="0" fillId="10" borderId="0" xfId="0" applyFill="1"/>
    <xf numFmtId="0" fontId="27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12" fillId="0" borderId="35" xfId="0" applyFont="1" applyBorder="1" applyAlignment="1"/>
    <xf numFmtId="0" fontId="5" fillId="0" borderId="1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10" xfId="0" applyFont="1" applyFill="1" applyBorder="1"/>
    <xf numFmtId="0" fontId="5" fillId="0" borderId="1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35" xfId="0" applyFont="1" applyFill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65" fontId="7" fillId="0" borderId="0" xfId="0" applyNumberFormat="1" applyFont="1"/>
    <xf numFmtId="0" fontId="0" fillId="0" borderId="0" xfId="0" applyAlignment="1">
      <alignment horizontal="center"/>
    </xf>
    <xf numFmtId="0" fontId="3" fillId="0" borderId="10" xfId="0" applyFont="1" applyFill="1" applyBorder="1"/>
    <xf numFmtId="0" fontId="0" fillId="11" borderId="10" xfId="0" applyFill="1" applyBorder="1"/>
    <xf numFmtId="0" fontId="0" fillId="2" borderId="10" xfId="0" applyFill="1" applyBorder="1"/>
    <xf numFmtId="0" fontId="0" fillId="13" borderId="10" xfId="0" applyFill="1" applyBorder="1"/>
    <xf numFmtId="0" fontId="0" fillId="0" borderId="0" xfId="0" applyAlignment="1">
      <alignment horizontal="center" wrapText="1"/>
    </xf>
    <xf numFmtId="0" fontId="0" fillId="12" borderId="0" xfId="0" applyFill="1"/>
    <xf numFmtId="0" fontId="0" fillId="14" borderId="0" xfId="0" applyFill="1"/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top" wrapText="1"/>
    </xf>
    <xf numFmtId="0" fontId="0" fillId="0" borderId="9" xfId="0" applyFont="1" applyBorder="1" applyAlignment="1">
      <alignment horizontal="left" vertical="top"/>
    </xf>
    <xf numFmtId="0" fontId="4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59" xfId="0" applyFont="1" applyFill="1" applyBorder="1" applyAlignment="1">
      <alignment vertical="top" wrapText="1"/>
    </xf>
    <xf numFmtId="0" fontId="4" fillId="0" borderId="59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right" vertical="top" wrapText="1"/>
    </xf>
    <xf numFmtId="0" fontId="32" fillId="0" borderId="0" xfId="0" applyFont="1"/>
    <xf numFmtId="0" fontId="34" fillId="0" borderId="0" xfId="0" applyFont="1"/>
    <xf numFmtId="0" fontId="0" fillId="0" borderId="55" xfId="0" applyBorder="1" applyAlignment="1">
      <alignment horizontal="center" vertical="center"/>
    </xf>
    <xf numFmtId="0" fontId="0" fillId="7" borderId="61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7" borderId="51" xfId="0" applyFill="1" applyBorder="1" applyAlignment="1">
      <alignment horizontal="center" vertical="center" wrapText="1"/>
    </xf>
    <xf numFmtId="0" fontId="0" fillId="0" borderId="49" xfId="0" applyBorder="1"/>
    <xf numFmtId="0" fontId="0" fillId="7" borderId="63" xfId="0" applyFill="1" applyBorder="1"/>
    <xf numFmtId="0" fontId="0" fillId="0" borderId="64" xfId="0" applyBorder="1"/>
    <xf numFmtId="0" fontId="0" fillId="0" borderId="48" xfId="0" applyBorder="1"/>
    <xf numFmtId="0" fontId="0" fillId="7" borderId="32" xfId="0" applyFill="1" applyBorder="1"/>
    <xf numFmtId="0" fontId="35" fillId="0" borderId="17" xfId="0" applyFont="1" applyBorder="1"/>
    <xf numFmtId="0" fontId="35" fillId="7" borderId="11" xfId="0" applyFont="1" applyFill="1" applyBorder="1"/>
    <xf numFmtId="0" fontId="35" fillId="0" borderId="65" xfId="0" applyFont="1" applyBorder="1"/>
    <xf numFmtId="0" fontId="35" fillId="0" borderId="12" xfId="0" applyFont="1" applyBorder="1"/>
    <xf numFmtId="0" fontId="35" fillId="7" borderId="29" xfId="0" applyFont="1" applyFill="1" applyBorder="1"/>
    <xf numFmtId="0" fontId="35" fillId="0" borderId="29" xfId="0" applyFont="1" applyBorder="1"/>
    <xf numFmtId="0" fontId="35" fillId="0" borderId="11" xfId="0" applyFont="1" applyBorder="1"/>
    <xf numFmtId="0" fontId="0" fillId="0" borderId="66" xfId="0" applyBorder="1"/>
    <xf numFmtId="0" fontId="35" fillId="0" borderId="18" xfId="0" applyFont="1" applyBorder="1"/>
    <xf numFmtId="0" fontId="35" fillId="0" borderId="67" xfId="0" applyFont="1" applyBorder="1"/>
    <xf numFmtId="0" fontId="0" fillId="0" borderId="66" xfId="0" applyBorder="1" applyAlignment="1">
      <alignment horizontal="left"/>
    </xf>
    <xf numFmtId="0" fontId="35" fillId="0" borderId="30" xfId="0" applyFont="1" applyBorder="1"/>
    <xf numFmtId="0" fontId="35" fillId="0" borderId="20" xfId="0" applyFont="1" applyBorder="1"/>
    <xf numFmtId="0" fontId="35" fillId="0" borderId="28" xfId="0" applyFont="1" applyBorder="1"/>
    <xf numFmtId="0" fontId="35" fillId="0" borderId="10" xfId="0" applyFont="1" applyBorder="1"/>
    <xf numFmtId="0" fontId="35" fillId="0" borderId="46" xfId="0" applyFont="1" applyBorder="1"/>
    <xf numFmtId="0" fontId="5" fillId="0" borderId="5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16" borderId="28" xfId="0" applyFont="1" applyFill="1" applyBorder="1" applyAlignment="1">
      <alignment vertical="top" wrapText="1"/>
    </xf>
    <xf numFmtId="0" fontId="0" fillId="0" borderId="65" xfId="0" applyFont="1" applyBorder="1" applyAlignment="1">
      <alignment horizontal="right" vertical="top" wrapText="1"/>
    </xf>
    <xf numFmtId="0" fontId="35" fillId="0" borderId="29" xfId="0" applyFont="1" applyBorder="1" applyAlignment="1">
      <alignment horizontal="right" vertical="top" wrapText="1"/>
    </xf>
    <xf numFmtId="0" fontId="0" fillId="16" borderId="28" xfId="0" applyFill="1" applyBorder="1" applyAlignment="1">
      <alignment vertical="top" wrapText="1"/>
    </xf>
    <xf numFmtId="0" fontId="4" fillId="16" borderId="21" xfId="0" applyFont="1" applyFill="1" applyBorder="1" applyAlignment="1">
      <alignment vertical="top" wrapText="1"/>
    </xf>
    <xf numFmtId="0" fontId="0" fillId="0" borderId="65" xfId="0" applyBorder="1" applyAlignment="1">
      <alignment horizontal="right" vertical="top" wrapText="1"/>
    </xf>
    <xf numFmtId="0" fontId="0" fillId="0" borderId="65" xfId="0" applyFont="1" applyBorder="1" applyAlignment="1">
      <alignment horizontal="left" vertical="top" wrapText="1"/>
    </xf>
    <xf numFmtId="0" fontId="4" fillId="0" borderId="21" xfId="0" applyFont="1" applyFill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35" fillId="0" borderId="30" xfId="0" applyFont="1" applyBorder="1" applyAlignment="1">
      <alignment horizontal="right" vertical="top" wrapText="1"/>
    </xf>
    <xf numFmtId="0" fontId="0" fillId="0" borderId="67" xfId="0" applyFont="1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0" fillId="0" borderId="67" xfId="0" applyBorder="1" applyAlignment="1">
      <alignment horizontal="left" vertical="top" wrapText="1"/>
    </xf>
    <xf numFmtId="0" fontId="16" fillId="0" borderId="0" xfId="0" applyFont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26" fillId="0" borderId="52" xfId="0" applyFont="1" applyFill="1" applyBorder="1" applyAlignment="1">
      <alignment vertical="center" wrapText="1"/>
    </xf>
    <xf numFmtId="0" fontId="26" fillId="0" borderId="51" xfId="0" applyFont="1" applyFill="1" applyBorder="1" applyAlignment="1">
      <alignment vertical="center" wrapText="1"/>
    </xf>
    <xf numFmtId="49" fontId="27" fillId="0" borderId="0" xfId="0" applyNumberFormat="1" applyFont="1" applyAlignment="1">
      <alignment vertical="center" wrapText="1"/>
    </xf>
    <xf numFmtId="0" fontId="0" fillId="7" borderId="28" xfId="0" applyNumberFormat="1" applyFill="1" applyBorder="1" applyAlignment="1">
      <alignment vertical="top" wrapText="1"/>
    </xf>
    <xf numFmtId="0" fontId="40" fillId="0" borderId="10" xfId="0" applyFont="1" applyBorder="1"/>
    <xf numFmtId="0" fontId="40" fillId="4" borderId="10" xfId="0" applyFont="1" applyFill="1" applyBorder="1"/>
    <xf numFmtId="0" fontId="41" fillId="0" borderId="10" xfId="0" applyFont="1" applyBorder="1"/>
    <xf numFmtId="0" fontId="0" fillId="17" borderId="0" xfId="0" applyFill="1"/>
    <xf numFmtId="0" fontId="5" fillId="17" borderId="20" xfId="0" applyNumberFormat="1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/>
    <xf numFmtId="0" fontId="7" fillId="17" borderId="27" xfId="0" applyFont="1" applyFill="1" applyBorder="1" applyAlignment="1">
      <alignment horizontal="right" vertical="top" textRotation="90"/>
    </xf>
    <xf numFmtId="0" fontId="7" fillId="17" borderId="14" xfId="0" applyFont="1" applyFill="1" applyBorder="1" applyAlignment="1">
      <alignment horizontal="right" vertical="top" textRotation="90"/>
    </xf>
    <xf numFmtId="0" fontId="7" fillId="17" borderId="20" xfId="0" applyFont="1" applyFill="1" applyBorder="1" applyAlignment="1">
      <alignment horizontal="right" vertical="top" textRotation="90"/>
    </xf>
    <xf numFmtId="0" fontId="1" fillId="19" borderId="21" xfId="0" applyNumberFormat="1" applyFont="1" applyFill="1" applyBorder="1" applyAlignment="1">
      <alignment horizontal="center" vertical="center"/>
    </xf>
    <xf numFmtId="0" fontId="9" fillId="19" borderId="28" xfId="0" applyNumberFormat="1" applyFont="1" applyFill="1" applyBorder="1" applyAlignment="1">
      <alignment vertical="top" wrapText="1"/>
    </xf>
    <xf numFmtId="0" fontId="1" fillId="20" borderId="21" xfId="0" applyNumberFormat="1" applyFont="1" applyFill="1" applyBorder="1" applyAlignment="1">
      <alignment horizontal="center" vertical="center"/>
    </xf>
    <xf numFmtId="0" fontId="9" fillId="20" borderId="28" xfId="0" applyNumberFormat="1" applyFont="1" applyFill="1" applyBorder="1" applyAlignment="1">
      <alignment vertical="top" wrapText="1"/>
    </xf>
    <xf numFmtId="0" fontId="0" fillId="18" borderId="10" xfId="0" applyFill="1" applyBorder="1"/>
    <xf numFmtId="0" fontId="0" fillId="18" borderId="0" xfId="0" applyFill="1"/>
    <xf numFmtId="0" fontId="0" fillId="21" borderId="0" xfId="0" applyFill="1"/>
    <xf numFmtId="0" fontId="4" fillId="21" borderId="0" xfId="0" applyFont="1" applyFill="1"/>
    <xf numFmtId="2" fontId="0" fillId="21" borderId="0" xfId="0" applyNumberFormat="1" applyFill="1"/>
    <xf numFmtId="0" fontId="28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22" borderId="10" xfId="0" applyFill="1" applyBorder="1"/>
    <xf numFmtId="0" fontId="0" fillId="23" borderId="10" xfId="0" applyFill="1" applyBorder="1"/>
    <xf numFmtId="0" fontId="40" fillId="5" borderId="10" xfId="0" applyFont="1" applyFill="1" applyBorder="1"/>
    <xf numFmtId="0" fontId="28" fillId="0" borderId="10" xfId="0" applyFont="1" applyBorder="1"/>
    <xf numFmtId="0" fontId="0" fillId="0" borderId="0" xfId="0" applyNumberFormat="1" applyBorder="1" applyAlignment="1">
      <alignment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 wrapText="1"/>
    </xf>
    <xf numFmtId="0" fontId="0" fillId="10" borderId="0" xfId="0" applyFill="1" applyBorder="1"/>
    <xf numFmtId="0" fontId="0" fillId="5" borderId="0" xfId="0" applyFill="1" applyBorder="1"/>
    <xf numFmtId="0" fontId="7" fillId="0" borderId="0" xfId="0" applyFont="1" applyBorder="1"/>
    <xf numFmtId="0" fontId="40" fillId="0" borderId="0" xfId="0" applyFont="1" applyBorder="1"/>
    <xf numFmtId="0" fontId="40" fillId="5" borderId="0" xfId="0" applyFont="1" applyFill="1" applyBorder="1"/>
    <xf numFmtId="0" fontId="41" fillId="0" borderId="0" xfId="0" applyFont="1" applyBorder="1"/>
    <xf numFmtId="0" fontId="0" fillId="24" borderId="0" xfId="0" applyFill="1"/>
    <xf numFmtId="0" fontId="0" fillId="24" borderId="0" xfId="0" applyNumberFormat="1" applyFill="1" applyBorder="1" applyAlignment="1">
      <alignment vertical="top" wrapText="1"/>
    </xf>
    <xf numFmtId="0" fontId="0" fillId="24" borderId="0" xfId="0" applyNumberFormat="1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left" vertical="center"/>
    </xf>
    <xf numFmtId="0" fontId="5" fillId="24" borderId="0" xfId="0" applyNumberFormat="1" applyFont="1" applyFill="1" applyBorder="1" applyAlignment="1">
      <alignment vertical="center" wrapText="1"/>
    </xf>
    <xf numFmtId="0" fontId="3" fillId="24" borderId="0" xfId="0" applyFont="1" applyFill="1" applyBorder="1"/>
    <xf numFmtId="0" fontId="0" fillId="24" borderId="0" xfId="0" applyFill="1" applyBorder="1"/>
    <xf numFmtId="0" fontId="7" fillId="24" borderId="0" xfId="0" applyFont="1" applyFill="1" applyBorder="1"/>
    <xf numFmtId="0" fontId="40" fillId="24" borderId="0" xfId="0" applyFont="1" applyFill="1" applyBorder="1"/>
    <xf numFmtId="0" fontId="41" fillId="24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4" fillId="0" borderId="1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" xfId="0" applyBorder="1"/>
    <xf numFmtId="0" fontId="0" fillId="0" borderId="35" xfId="0" applyBorder="1" applyAlignment="1">
      <alignment wrapText="1"/>
    </xf>
    <xf numFmtId="0" fontId="0" fillId="0" borderId="71" xfId="0" applyBorder="1"/>
    <xf numFmtId="164" fontId="0" fillId="0" borderId="0" xfId="0" applyNumberFormat="1" applyBorder="1"/>
    <xf numFmtId="0" fontId="0" fillId="2" borderId="0" xfId="0" applyFill="1" applyBorder="1"/>
    <xf numFmtId="0" fontId="0" fillId="2" borderId="72" xfId="0" applyFill="1" applyBorder="1"/>
    <xf numFmtId="0" fontId="0" fillId="0" borderId="5" xfId="0" applyBorder="1"/>
    <xf numFmtId="0" fontId="0" fillId="0" borderId="36" xfId="0" applyBorder="1"/>
    <xf numFmtId="0" fontId="0" fillId="0" borderId="8" xfId="0" applyBorder="1"/>
    <xf numFmtId="0" fontId="42" fillId="0" borderId="0" xfId="0" applyFont="1"/>
    <xf numFmtId="0" fontId="4" fillId="2" borderId="1" xfId="0" applyFont="1" applyFill="1" applyBorder="1"/>
    <xf numFmtId="0" fontId="4" fillId="2" borderId="35" xfId="0" applyFont="1" applyFill="1" applyBorder="1"/>
    <xf numFmtId="0" fontId="0" fillId="2" borderId="35" xfId="0" applyFill="1" applyBorder="1"/>
    <xf numFmtId="0" fontId="0" fillId="2" borderId="39" xfId="0" applyFill="1" applyBorder="1"/>
    <xf numFmtId="0" fontId="0" fillId="2" borderId="71" xfId="0" applyFill="1" applyBorder="1"/>
    <xf numFmtId="2" fontId="0" fillId="2" borderId="0" xfId="0" applyNumberFormat="1" applyFill="1" applyBorder="1"/>
    <xf numFmtId="0" fontId="0" fillId="2" borderId="5" xfId="0" applyFill="1" applyBorder="1"/>
    <xf numFmtId="0" fontId="0" fillId="2" borderId="36" xfId="0" applyFill="1" applyBorder="1"/>
    <xf numFmtId="0" fontId="0" fillId="2" borderId="8" xfId="0" applyFill="1" applyBorder="1"/>
    <xf numFmtId="0" fontId="0" fillId="0" borderId="10" xfId="0" applyNumberFormat="1" applyBorder="1" applyAlignment="1">
      <alignment horizontal="right" vertical="top" wrapText="1"/>
    </xf>
    <xf numFmtId="0" fontId="0" fillId="4" borderId="0" xfId="0" applyFill="1"/>
    <xf numFmtId="0" fontId="0" fillId="19" borderId="0" xfId="0" applyFill="1"/>
    <xf numFmtId="0" fontId="3" fillId="13" borderId="0" xfId="0" applyFont="1" applyFill="1" applyBorder="1"/>
    <xf numFmtId="0" fontId="6" fillId="4" borderId="10" xfId="0" applyFont="1" applyFill="1" applyBorder="1"/>
    <xf numFmtId="0" fontId="8" fillId="0" borderId="10" xfId="0" applyFont="1" applyBorder="1"/>
    <xf numFmtId="0" fontId="6" fillId="0" borderId="21" xfId="0" applyFont="1" applyFill="1" applyBorder="1"/>
    <xf numFmtId="0" fontId="18" fillId="0" borderId="0" xfId="0" applyFont="1" applyBorder="1" applyAlignment="1">
      <alignment horizontal="left" vertical="center"/>
    </xf>
    <xf numFmtId="0" fontId="15" fillId="0" borderId="35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49" fontId="27" fillId="0" borderId="0" xfId="0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7" fillId="0" borderId="38" xfId="0" applyFont="1" applyBorder="1" applyAlignment="1">
      <alignment wrapText="1"/>
    </xf>
    <xf numFmtId="0" fontId="12" fillId="0" borderId="13" xfId="0" applyFont="1" applyBorder="1" applyAlignment="1"/>
    <xf numFmtId="0" fontId="28" fillId="0" borderId="0" xfId="0" applyFont="1" applyBorder="1"/>
    <xf numFmtId="0" fontId="0" fillId="0" borderId="72" xfId="0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16" fontId="0" fillId="0" borderId="0" xfId="0" applyNumberFormat="1"/>
    <xf numFmtId="0" fontId="6" fillId="0" borderId="0" xfId="0" applyFont="1" applyFill="1" applyBorder="1"/>
    <xf numFmtId="0" fontId="47" fillId="0" borderId="10" xfId="0" applyFont="1" applyBorder="1"/>
    <xf numFmtId="0" fontId="47" fillId="0" borderId="11" xfId="0" applyFont="1" applyBorder="1"/>
    <xf numFmtId="9" fontId="48" fillId="0" borderId="0" xfId="0" applyNumberFormat="1" applyFont="1"/>
    <xf numFmtId="0" fontId="49" fillId="0" borderId="62" xfId="0" applyFont="1" applyBorder="1"/>
    <xf numFmtId="0" fontId="48" fillId="0" borderId="0" xfId="0" applyFont="1"/>
    <xf numFmtId="0" fontId="27" fillId="0" borderId="16" xfId="0" applyFont="1" applyFill="1" applyBorder="1" applyAlignment="1">
      <alignment horizontal="left" vertical="center"/>
    </xf>
    <xf numFmtId="0" fontId="47" fillId="0" borderId="62" xfId="0" applyFont="1" applyBorder="1"/>
    <xf numFmtId="0" fontId="12" fillId="0" borderId="10" xfId="0" applyFont="1" applyBorder="1" applyAlignment="1">
      <alignment horizontal="center" vertical="center"/>
    </xf>
    <xf numFmtId="0" fontId="0" fillId="0" borderId="59" xfId="0" applyBorder="1" applyAlignment="1">
      <alignment vertical="top" wrapText="1"/>
    </xf>
    <xf numFmtId="0" fontId="0" fillId="13" borderId="0" xfId="0" applyFill="1" applyBorder="1"/>
    <xf numFmtId="0" fontId="0" fillId="11" borderId="0" xfId="0" applyFill="1" applyBorder="1"/>
    <xf numFmtId="0" fontId="0" fillId="0" borderId="59" xfId="0" applyFill="1" applyBorder="1" applyAlignment="1">
      <alignment vertical="top" wrapText="1"/>
    </xf>
    <xf numFmtId="0" fontId="0" fillId="0" borderId="10" xfId="0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center"/>
    </xf>
    <xf numFmtId="0" fontId="50" fillId="0" borderId="0" xfId="0" applyFont="1"/>
    <xf numFmtId="0" fontId="35" fillId="0" borderId="31" xfId="0" applyFont="1" applyBorder="1"/>
    <xf numFmtId="0" fontId="8" fillId="4" borderId="61" xfId="0" applyFont="1" applyFill="1" applyBorder="1" applyAlignment="1">
      <alignment horizontal="center" vertical="center" wrapText="1"/>
    </xf>
    <xf numFmtId="0" fontId="0" fillId="4" borderId="63" xfId="0" applyFill="1" applyBorder="1"/>
    <xf numFmtId="0" fontId="35" fillId="4" borderId="11" xfId="0" applyFont="1" applyFill="1" applyBorder="1"/>
    <xf numFmtId="0" fontId="35" fillId="0" borderId="24" xfId="0" applyFont="1" applyBorder="1"/>
    <xf numFmtId="0" fontId="0" fillId="0" borderId="24" xfId="0" applyFont="1" applyBorder="1" applyAlignment="1">
      <alignment vertical="top" wrapText="1"/>
    </xf>
    <xf numFmtId="0" fontId="35" fillId="21" borderId="0" xfId="0" applyFont="1" applyFill="1"/>
    <xf numFmtId="0" fontId="6" fillId="0" borderId="0" xfId="0" applyFont="1"/>
    <xf numFmtId="0" fontId="7" fillId="21" borderId="0" xfId="0" applyFont="1" applyFill="1"/>
    <xf numFmtId="2" fontId="8" fillId="0" borderId="0" xfId="0" applyNumberFormat="1" applyFont="1"/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64" fontId="8" fillId="0" borderId="0" xfId="0" applyNumberFormat="1" applyFont="1"/>
    <xf numFmtId="0" fontId="6" fillId="0" borderId="11" xfId="0" applyNumberFormat="1" applyFont="1" applyBorder="1" applyAlignment="1">
      <alignment vertical="top" wrapText="1"/>
    </xf>
    <xf numFmtId="0" fontId="1" fillId="0" borderId="4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5" borderId="8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vertical="top"/>
    </xf>
    <xf numFmtId="2" fontId="0" fillId="0" borderId="30" xfId="0" applyNumberFormat="1" applyFont="1" applyBorder="1" applyAlignment="1">
      <alignment horizontal="right" vertical="top"/>
    </xf>
    <xf numFmtId="166" fontId="0" fillId="0" borderId="30" xfId="0" applyNumberFormat="1" applyFont="1" applyBorder="1" applyAlignment="1">
      <alignment horizontal="right" vertical="top"/>
    </xf>
    <xf numFmtId="0" fontId="0" fillId="25" borderId="12" xfId="0" applyNumberFormat="1" applyFont="1" applyFill="1" applyBorder="1" applyAlignment="1">
      <alignment horizontal="right" vertical="top"/>
    </xf>
    <xf numFmtId="167" fontId="0" fillId="0" borderId="30" xfId="0" applyNumberFormat="1" applyFont="1" applyBorder="1" applyAlignment="1">
      <alignment horizontal="right" vertical="top"/>
    </xf>
    <xf numFmtId="4" fontId="0" fillId="0" borderId="30" xfId="0" applyNumberFormat="1" applyFont="1" applyBorder="1" applyAlignment="1">
      <alignment horizontal="right" vertical="top"/>
    </xf>
    <xf numFmtId="2" fontId="0" fillId="16" borderId="10" xfId="0" applyNumberFormat="1" applyFont="1" applyFill="1" applyBorder="1" applyAlignment="1">
      <alignment horizontal="right" vertical="top"/>
    </xf>
    <xf numFmtId="2" fontId="0" fillId="16" borderId="0" xfId="0" applyNumberFormat="1" applyFill="1"/>
    <xf numFmtId="4" fontId="0" fillId="16" borderId="10" xfId="0" applyNumberFormat="1" applyFont="1" applyFill="1" applyBorder="1" applyAlignment="1">
      <alignment horizontal="right" vertical="top"/>
    </xf>
    <xf numFmtId="2" fontId="0" fillId="23" borderId="10" xfId="0" applyNumberFormat="1" applyFont="1" applyFill="1" applyBorder="1" applyAlignment="1">
      <alignment horizontal="right" vertical="top"/>
    </xf>
    <xf numFmtId="2" fontId="0" fillId="23" borderId="0" xfId="0" applyNumberFormat="1" applyFill="1"/>
    <xf numFmtId="4" fontId="0" fillId="23" borderId="10" xfId="0" applyNumberFormat="1" applyFont="1" applyFill="1" applyBorder="1" applyAlignment="1">
      <alignment horizontal="right" vertical="top"/>
    </xf>
    <xf numFmtId="0" fontId="28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25" borderId="2" xfId="0" applyNumberFormat="1" applyFont="1" applyFill="1" applyBorder="1" applyAlignment="1">
      <alignment horizontal="center" vertical="center"/>
    </xf>
    <xf numFmtId="0" fontId="1" fillId="25" borderId="6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top" textRotation="90"/>
    </xf>
    <xf numFmtId="0" fontId="7" fillId="17" borderId="14" xfId="0" applyFont="1" applyFill="1" applyBorder="1" applyAlignment="1">
      <alignment horizontal="center" vertical="top" textRotation="90"/>
    </xf>
    <xf numFmtId="0" fontId="7" fillId="17" borderId="20" xfId="0" applyFont="1" applyFill="1" applyBorder="1" applyAlignment="1">
      <alignment horizontal="center" vertical="top" textRotation="90"/>
    </xf>
    <xf numFmtId="0" fontId="7" fillId="19" borderId="27" xfId="0" applyFont="1" applyFill="1" applyBorder="1" applyAlignment="1">
      <alignment horizontal="center" vertical="top" textRotation="90"/>
    </xf>
    <xf numFmtId="0" fontId="7" fillId="19" borderId="14" xfId="0" applyFont="1" applyFill="1" applyBorder="1" applyAlignment="1">
      <alignment horizontal="center" vertical="top" textRotation="90"/>
    </xf>
    <xf numFmtId="0" fontId="7" fillId="19" borderId="20" xfId="0" applyFont="1" applyFill="1" applyBorder="1" applyAlignment="1">
      <alignment horizontal="center" vertical="top" textRotation="90"/>
    </xf>
    <xf numFmtId="0" fontId="7" fillId="20" borderId="27" xfId="0" applyFont="1" applyFill="1" applyBorder="1" applyAlignment="1">
      <alignment horizontal="center" vertical="top" textRotation="90"/>
    </xf>
    <xf numFmtId="0" fontId="7" fillId="20" borderId="14" xfId="0" applyFont="1" applyFill="1" applyBorder="1" applyAlignment="1">
      <alignment horizontal="center" vertical="top" textRotation="90"/>
    </xf>
    <xf numFmtId="0" fontId="7" fillId="20" borderId="20" xfId="0" applyFont="1" applyFill="1" applyBorder="1" applyAlignment="1">
      <alignment horizontal="center" vertical="top" textRotation="90"/>
    </xf>
    <xf numFmtId="0" fontId="7" fillId="22" borderId="22" xfId="0" applyFont="1" applyFill="1" applyBorder="1" applyAlignment="1">
      <alignment horizontal="center" wrapText="1"/>
    </xf>
    <xf numFmtId="0" fontId="7" fillId="22" borderId="23" xfId="0" applyFont="1" applyFill="1" applyBorder="1" applyAlignment="1">
      <alignment horizontal="center" wrapText="1"/>
    </xf>
    <xf numFmtId="0" fontId="7" fillId="23" borderId="22" xfId="0" applyFont="1" applyFill="1" applyBorder="1" applyAlignment="1">
      <alignment horizontal="center" wrapText="1"/>
    </xf>
    <xf numFmtId="0" fontId="7" fillId="23" borderId="23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9" fillId="0" borderId="17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26" fillId="0" borderId="31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4" fillId="0" borderId="55" xfId="2" applyFont="1" applyFill="1" applyBorder="1" applyAlignment="1">
      <alignment horizontal="left" vertical="center" wrapText="1"/>
    </xf>
    <xf numFmtId="0" fontId="24" fillId="0" borderId="56" xfId="2" applyFont="1" applyFill="1" applyBorder="1" applyAlignment="1">
      <alignment horizontal="left" vertical="center" wrapText="1"/>
    </xf>
    <xf numFmtId="0" fontId="26" fillId="0" borderId="49" xfId="2" applyFont="1" applyFill="1" applyBorder="1" applyAlignment="1">
      <alignment horizontal="left" vertical="center" wrapText="1"/>
    </xf>
    <xf numFmtId="0" fontId="26" fillId="0" borderId="20" xfId="2" applyFont="1" applyFill="1" applyBorder="1" applyAlignment="1">
      <alignment horizontal="left" vertical="center" wrapText="1"/>
    </xf>
    <xf numFmtId="0" fontId="26" fillId="0" borderId="9" xfId="2" applyFont="1" applyFill="1" applyBorder="1" applyAlignment="1">
      <alignment horizontal="left" vertical="center" wrapText="1"/>
    </xf>
    <xf numFmtId="0" fontId="26" fillId="0" borderId="29" xfId="2" applyFont="1" applyFill="1" applyBorder="1" applyAlignment="1">
      <alignment horizontal="left" vertical="center" wrapText="1"/>
    </xf>
    <xf numFmtId="0" fontId="26" fillId="0" borderId="30" xfId="2" applyFont="1" applyFill="1" applyBorder="1" applyAlignment="1">
      <alignment horizontal="left" vertical="center" wrapText="1"/>
    </xf>
    <xf numFmtId="0" fontId="26" fillId="0" borderId="17" xfId="2" applyFont="1" applyFill="1" applyBorder="1" applyAlignment="1">
      <alignment vertical="center" wrapText="1"/>
    </xf>
    <xf numFmtId="0" fontId="26" fillId="0" borderId="10" xfId="2" applyFont="1" applyFill="1" applyBorder="1" applyAlignment="1">
      <alignment vertical="center" wrapText="1"/>
    </xf>
    <xf numFmtId="0" fontId="25" fillId="0" borderId="53" xfId="3" applyFont="1" applyFill="1" applyBorder="1" applyAlignment="1">
      <alignment horizontal="center" vertical="center" wrapText="1"/>
    </xf>
    <xf numFmtId="0" fontId="25" fillId="0" borderId="51" xfId="3" applyFont="1" applyFill="1" applyBorder="1" applyAlignment="1">
      <alignment horizontal="center" vertical="center" wrapText="1"/>
    </xf>
    <xf numFmtId="0" fontId="25" fillId="0" borderId="54" xfId="3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5" fillId="0" borderId="52" xfId="3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18" xfId="2" applyFont="1" applyFill="1" applyBorder="1" applyAlignment="1">
      <alignment vertical="center"/>
    </xf>
    <xf numFmtId="0" fontId="26" fillId="0" borderId="19" xfId="2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3" fillId="0" borderId="50" xfId="2" applyFont="1" applyFill="1" applyBorder="1" applyAlignment="1">
      <alignment horizontal="left" vertical="center" wrapText="1"/>
    </xf>
    <xf numFmtId="0" fontId="23" fillId="0" borderId="51" xfId="2" applyFont="1" applyFill="1" applyBorder="1" applyAlignment="1">
      <alignment horizontal="left" vertical="center" wrapText="1"/>
    </xf>
    <xf numFmtId="0" fontId="23" fillId="0" borderId="52" xfId="2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26" fillId="0" borderId="43" xfId="0" applyFont="1" applyFill="1" applyBorder="1" applyAlignment="1">
      <alignment horizontal="center" vertical="center"/>
    </xf>
    <xf numFmtId="0" fontId="26" fillId="0" borderId="42" xfId="2" applyFont="1" applyFill="1" applyBorder="1" applyAlignment="1">
      <alignment vertical="center"/>
    </xf>
    <xf numFmtId="0" fontId="26" fillId="0" borderId="40" xfId="2" applyFont="1" applyFill="1" applyBorder="1" applyAlignment="1">
      <alignment vertical="center"/>
    </xf>
    <xf numFmtId="0" fontId="26" fillId="0" borderId="43" xfId="2" applyFont="1" applyFill="1" applyBorder="1" applyAlignment="1">
      <alignment vertical="center"/>
    </xf>
    <xf numFmtId="49" fontId="27" fillId="0" borderId="0" xfId="0" applyNumberFormat="1" applyFont="1" applyAlignment="1">
      <alignment horizontal="center" vertical="center" wrapText="1"/>
    </xf>
    <xf numFmtId="14" fontId="28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 vertical="center"/>
    </xf>
    <xf numFmtId="0" fontId="39" fillId="0" borderId="53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50" xfId="2" applyFont="1" applyFill="1" applyBorder="1" applyAlignment="1">
      <alignment horizontal="left" vertical="center" wrapText="1"/>
    </xf>
    <xf numFmtId="0" fontId="24" fillId="0" borderId="51" xfId="2" applyFont="1" applyFill="1" applyBorder="1" applyAlignment="1">
      <alignment horizontal="left" vertical="center" wrapText="1"/>
    </xf>
    <xf numFmtId="0" fontId="24" fillId="0" borderId="52" xfId="2" applyFont="1" applyFill="1" applyBorder="1" applyAlignment="1">
      <alignment horizontal="left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4" fillId="0" borderId="19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top"/>
    </xf>
    <xf numFmtId="0" fontId="29" fillId="0" borderId="43" xfId="0" applyFont="1" applyBorder="1" applyAlignment="1">
      <alignment horizontal="center" vertical="top"/>
    </xf>
    <xf numFmtId="0" fontId="38" fillId="0" borderId="53" xfId="3" applyFont="1" applyFill="1" applyBorder="1" applyAlignment="1">
      <alignment horizontal="center" vertical="center" wrapText="1"/>
    </xf>
    <xf numFmtId="0" fontId="38" fillId="0" borderId="51" xfId="3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top"/>
    </xf>
    <xf numFmtId="0" fontId="29" fillId="0" borderId="30" xfId="0" applyFont="1" applyBorder="1" applyAlignment="1">
      <alignment horizontal="center" vertical="top"/>
    </xf>
    <xf numFmtId="0" fontId="27" fillId="0" borderId="38" xfId="0" applyFont="1" applyBorder="1" applyAlignment="1">
      <alignment horizontal="left" wrapText="1"/>
    </xf>
    <xf numFmtId="0" fontId="29" fillId="0" borderId="17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6" fillId="0" borderId="9" xfId="2" applyFont="1" applyFill="1" applyBorder="1" applyAlignment="1">
      <alignment vertical="center" wrapText="1"/>
    </xf>
    <xf numFmtId="0" fontId="26" fillId="0" borderId="29" xfId="2" applyFont="1" applyFill="1" applyBorder="1" applyAlignment="1">
      <alignment vertical="center" wrapText="1"/>
    </xf>
    <xf numFmtId="0" fontId="26" fillId="0" borderId="30" xfId="2" applyFont="1" applyFill="1" applyBorder="1" applyAlignment="1">
      <alignment vertical="center" wrapText="1"/>
    </xf>
    <xf numFmtId="0" fontId="26" fillId="0" borderId="37" xfId="2" applyFont="1" applyFill="1" applyBorder="1" applyAlignment="1">
      <alignment horizontal="left" vertical="center" wrapText="1"/>
    </xf>
    <xf numFmtId="0" fontId="26" fillId="0" borderId="38" xfId="2" applyFont="1" applyFill="1" applyBorder="1" applyAlignment="1">
      <alignment horizontal="left" vertical="center" wrapText="1"/>
    </xf>
    <xf numFmtId="0" fontId="26" fillId="0" borderId="68" xfId="2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29" fillId="0" borderId="69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70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3" fillId="0" borderId="32" xfId="0" applyFont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wrapText="1"/>
    </xf>
    <xf numFmtId="0" fontId="14" fillId="0" borderId="29" xfId="0" applyFont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center"/>
    </xf>
    <xf numFmtId="0" fontId="14" fillId="7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0" fillId="7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20" fillId="7" borderId="28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1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6" fillId="16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2 3 2" xfId="3"/>
  </cellStyles>
  <dxfs count="0"/>
  <tableStyles count="0" defaultTableStyle="TableStyleMedium9" defaultPivotStyle="PivotStyleLight16"/>
  <colors>
    <mruColors>
      <color rgb="FF00FFFF"/>
      <color rgb="FF66FF99"/>
      <color rgb="FFFFCCCC"/>
      <color rgb="FFFF9999"/>
      <color rgb="FF7BF5EF"/>
      <color rgb="FFCC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253095</xdr:colOff>
      <xdr:row>0</xdr:row>
      <xdr:rowOff>73479</xdr:rowOff>
    </xdr:from>
    <xdr:to>
      <xdr:col>5</xdr:col>
      <xdr:colOff>40822</xdr:colOff>
      <xdr:row>4</xdr:row>
      <xdr:rowOff>163286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095" y="73479"/>
          <a:ext cx="1257298" cy="506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259898</xdr:colOff>
      <xdr:row>0</xdr:row>
      <xdr:rowOff>80283</xdr:rowOff>
    </xdr:from>
    <xdr:to>
      <xdr:col>5</xdr:col>
      <xdr:colOff>244928</xdr:colOff>
      <xdr:row>4</xdr:row>
      <xdr:rowOff>170090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898" y="80283"/>
          <a:ext cx="1447798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253095</xdr:colOff>
      <xdr:row>0</xdr:row>
      <xdr:rowOff>73479</xdr:rowOff>
    </xdr:from>
    <xdr:to>
      <xdr:col>5</xdr:col>
      <xdr:colOff>40822</xdr:colOff>
      <xdr:row>4</xdr:row>
      <xdr:rowOff>163286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095" y="73479"/>
          <a:ext cx="1257298" cy="506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108859</xdr:colOff>
      <xdr:row>0</xdr:row>
      <xdr:rowOff>13607</xdr:rowOff>
    </xdr:from>
    <xdr:to>
      <xdr:col>4</xdr:col>
      <xdr:colOff>299357</xdr:colOff>
      <xdr:row>3</xdr:row>
      <xdr:rowOff>163285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59" y="13607"/>
          <a:ext cx="1326695" cy="830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186417</xdr:rowOff>
    </xdr:from>
    <xdr:to>
      <xdr:col>8</xdr:col>
      <xdr:colOff>292553</xdr:colOff>
      <xdr:row>41</xdr:row>
      <xdr:rowOff>102054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xmlns="" id="{00000000-0008-0000-0100-00003D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78953"/>
          <a:ext cx="2646589" cy="68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342897</xdr:colOff>
      <xdr:row>37</xdr:row>
      <xdr:rowOff>168728</xdr:rowOff>
    </xdr:from>
    <xdr:to>
      <xdr:col>23</xdr:col>
      <xdr:colOff>136069</xdr:colOff>
      <xdr:row>41</xdr:row>
      <xdr:rowOff>194582</xdr:rowOff>
    </xdr:to>
    <xdr:pic>
      <xdr:nvPicPr>
        <xdr:cNvPr id="4" name="Picture 13">
          <a:extLst>
            <a:ext uri="{FF2B5EF4-FFF2-40B4-BE49-F238E27FC236}">
              <a16:creationId xmlns:a16="http://schemas.microsoft.com/office/drawing/2014/main" xmlns="" id="{00000000-0008-0000-0100-00003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20808" y="5958567"/>
          <a:ext cx="2330904" cy="597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126547</xdr:colOff>
      <xdr:row>40</xdr:row>
      <xdr:rowOff>6805</xdr:rowOff>
    </xdr:from>
    <xdr:to>
      <xdr:col>40</xdr:col>
      <xdr:colOff>182336</xdr:colOff>
      <xdr:row>43</xdr:row>
      <xdr:rowOff>54429</xdr:rowOff>
    </xdr:to>
    <xdr:pic>
      <xdr:nvPicPr>
        <xdr:cNvPr id="5" name="Picture 14">
          <a:extLst>
            <a:ext uri="{FF2B5EF4-FFF2-40B4-BE49-F238E27FC236}">
              <a16:creationId xmlns:a16="http://schemas.microsoft.com/office/drawing/2014/main" xmlns="" id="{00000000-0008-0000-0100-00003F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02136" y="6300108"/>
          <a:ext cx="3641272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6803</xdr:colOff>
      <xdr:row>42</xdr:row>
      <xdr:rowOff>25857</xdr:rowOff>
    </xdr:from>
    <xdr:to>
      <xdr:col>8</xdr:col>
      <xdr:colOff>198664</xdr:colOff>
      <xdr:row>45</xdr:row>
      <xdr:rowOff>108858</xdr:rowOff>
    </xdr:to>
    <xdr:pic>
      <xdr:nvPicPr>
        <xdr:cNvPr id="6" name="Picture 15">
          <a:extLst>
            <a:ext uri="{FF2B5EF4-FFF2-40B4-BE49-F238E27FC236}">
              <a16:creationId xmlns:a16="http://schemas.microsoft.com/office/drawing/2014/main" xmlns="" id="{00000000-0008-0000-0100-000040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03" y="6638929"/>
          <a:ext cx="2545897" cy="654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130627</xdr:colOff>
      <xdr:row>42</xdr:row>
      <xdr:rowOff>179616</xdr:rowOff>
    </xdr:from>
    <xdr:to>
      <xdr:col>31</xdr:col>
      <xdr:colOff>34017</xdr:colOff>
      <xdr:row>45</xdr:row>
      <xdr:rowOff>156484</xdr:rowOff>
    </xdr:to>
    <xdr:pic>
      <xdr:nvPicPr>
        <xdr:cNvPr id="7" name="Picture 910">
          <a:extLst>
            <a:ext uri="{FF2B5EF4-FFF2-40B4-BE49-F238E27FC236}">
              <a16:creationId xmlns:a16="http://schemas.microsoft.com/office/drawing/2014/main" xmlns="" id="{00000000-0008-0000-0100-00004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18038" y="6853919"/>
          <a:ext cx="3291568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197069</xdr:colOff>
      <xdr:row>1</xdr:row>
      <xdr:rowOff>71790</xdr:rowOff>
    </xdr:from>
    <xdr:to>
      <xdr:col>3</xdr:col>
      <xdr:colOff>97784</xdr:colOff>
      <xdr:row>4</xdr:row>
      <xdr:rowOff>159533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069" y="315780"/>
          <a:ext cx="1355271" cy="53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272143</xdr:colOff>
      <xdr:row>51</xdr:row>
      <xdr:rowOff>43637</xdr:rowOff>
    </xdr:from>
    <xdr:to>
      <xdr:col>3</xdr:col>
      <xdr:colOff>172858</xdr:colOff>
      <xdr:row>54</xdr:row>
      <xdr:rowOff>18769</xdr:rowOff>
    </xdr:to>
    <xdr:pic>
      <xdr:nvPicPr>
        <xdr:cNvPr id="3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143" y="10638440"/>
          <a:ext cx="1355271" cy="61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197069</xdr:colOff>
      <xdr:row>1</xdr:row>
      <xdr:rowOff>71790</xdr:rowOff>
    </xdr:from>
    <xdr:to>
      <xdr:col>3</xdr:col>
      <xdr:colOff>97784</xdr:colOff>
      <xdr:row>4</xdr:row>
      <xdr:rowOff>159533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069" y="226911"/>
          <a:ext cx="1353958" cy="536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272143</xdr:colOff>
      <xdr:row>51</xdr:row>
      <xdr:rowOff>43637</xdr:rowOff>
    </xdr:from>
    <xdr:to>
      <xdr:col>3</xdr:col>
      <xdr:colOff>172858</xdr:colOff>
      <xdr:row>54</xdr:row>
      <xdr:rowOff>18769</xdr:rowOff>
    </xdr:to>
    <xdr:pic>
      <xdr:nvPicPr>
        <xdr:cNvPr id="3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143" y="10706194"/>
          <a:ext cx="1353958" cy="611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\2022\&#1056;&#1072;&#1089;&#1095;&#1105;&#1090;%20&#1087;&#1088;&#1072;&#1081;&#1089;&#1072;%20200122%20&#1085;&#1086;&#1074;&#1072;&#1103;%20&#1092;&#1086;&#1088;&#1084;&#1072;%20(&#1087;&#1086;&#1085;&#1080;&#1078;&#1077;&#1085;&#1080;&#1077;%20&#1094;&#1077;&#1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"/>
      <sheetName val="РЕ от 0,4"/>
      <sheetName val="РЕ от 0,4 2-стор"/>
      <sheetName val="РЕ от 0,6"/>
      <sheetName val="РЕ от 0,8)"/>
      <sheetName val="РЕ от 0,5"/>
      <sheetName val="РЕ от 0,5 (2)"/>
      <sheetName val="РЕ SSAB"/>
      <sheetName val="Принтек"/>
      <sheetName val="Пурекс"/>
      <sheetName val="ПУ "/>
      <sheetName val="ПУ мат)"/>
      <sheetName val="МЕДЬ"/>
      <sheetName val="Цинк 0.5"/>
      <sheetName val="0,7"/>
      <sheetName val="0,8"/>
      <sheetName val="1,2"/>
      <sheetName val="1,2 PVDF"/>
      <sheetName val="Ц2,0"/>
      <sheetName val="Цена продажи"/>
      <sheetName val="перечень расх матер"/>
      <sheetName val="фасад всё"/>
      <sheetName val="фасад всё (2)"/>
      <sheetName val="Расчет цены фасады"/>
      <sheetName val="исх данные"/>
      <sheetName val="Стоимость контейнеров"/>
      <sheetName val="прайс фасады"/>
      <sheetName val="Лист1"/>
    </sheetNames>
    <sheetDataSet>
      <sheetData sheetId="0" refreshError="1">
        <row r="38">
          <cell r="H38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B3" t="str">
            <v>Кронштейны</v>
          </cell>
        </row>
        <row r="4">
          <cell r="C4" t="str">
            <v>шт</v>
          </cell>
        </row>
        <row r="5">
          <cell r="C5" t="str">
            <v>шт</v>
          </cell>
        </row>
        <row r="6">
          <cell r="C6" t="str">
            <v>шт</v>
          </cell>
        </row>
        <row r="7">
          <cell r="C7" t="str">
            <v>шт</v>
          </cell>
        </row>
        <row r="8">
          <cell r="C8" t="str">
            <v>шт</v>
          </cell>
        </row>
        <row r="9">
          <cell r="C9" t="str">
            <v>шт</v>
          </cell>
        </row>
        <row r="10">
          <cell r="C10" t="str">
            <v>шт</v>
          </cell>
        </row>
        <row r="11">
          <cell r="C11" t="str">
            <v>шт</v>
          </cell>
        </row>
        <row r="12">
          <cell r="C12" t="str">
            <v>шт</v>
          </cell>
        </row>
        <row r="13">
          <cell r="C13" t="str">
            <v>шт</v>
          </cell>
        </row>
        <row r="14">
          <cell r="C14" t="str">
            <v>шт</v>
          </cell>
        </row>
        <row r="15">
          <cell r="C15" t="str">
            <v>шт</v>
          </cell>
        </row>
        <row r="16">
          <cell r="B16" t="str">
            <v xml:space="preserve">Паронитовая прокладка под кронштейн 80х110х1 мм </v>
          </cell>
          <cell r="C16" t="str">
            <v>шт</v>
          </cell>
        </row>
        <row r="17">
          <cell r="B17" t="str">
            <v>Направляющие профили</v>
          </cell>
        </row>
        <row r="18">
          <cell r="C18" t="str">
            <v>пог.м</v>
          </cell>
        </row>
        <row r="19">
          <cell r="C19" t="str">
            <v>пог.м</v>
          </cell>
        </row>
        <row r="20">
          <cell r="C20" t="str">
            <v>пог.м</v>
          </cell>
        </row>
        <row r="21">
          <cell r="C21" t="str">
            <v>пог.м</v>
          </cell>
        </row>
        <row r="22">
          <cell r="C22" t="str">
            <v>пог.м</v>
          </cell>
        </row>
        <row r="23">
          <cell r="C23" t="str">
            <v>шт</v>
          </cell>
        </row>
        <row r="24">
          <cell r="C24" t="str">
            <v>пог.м</v>
          </cell>
        </row>
        <row r="25">
          <cell r="C25" t="str">
            <v>пог.м</v>
          </cell>
        </row>
        <row r="26">
          <cell r="C26" t="str">
            <v>пог.м</v>
          </cell>
        </row>
        <row r="27">
          <cell r="C27" t="str">
            <v>пог.м</v>
          </cell>
        </row>
        <row r="28">
          <cell r="C28" t="str">
            <v>пог.м</v>
          </cell>
        </row>
        <row r="30">
          <cell r="C30" t="str">
            <v>м²</v>
          </cell>
        </row>
        <row r="31">
          <cell r="B31" t="str">
            <v xml:space="preserve">Кассета фас. прямая ОЗКФП25 (менее 10 шт.)**** </v>
          </cell>
          <cell r="C31" t="str">
            <v>м²</v>
          </cell>
        </row>
        <row r="32">
          <cell r="B32" t="str">
            <v xml:space="preserve">Кассета фас. угловая ОЗКФУ25 </v>
          </cell>
          <cell r="C32" t="str">
            <v>м²</v>
          </cell>
        </row>
        <row r="33">
          <cell r="B33" t="str">
            <v xml:space="preserve">Кассета фас. угловая ОЗКФУ25 (менее 10 шт.)**** </v>
          </cell>
          <cell r="C33" t="str">
            <v>м²</v>
          </cell>
        </row>
        <row r="34">
          <cell r="B34" t="str">
            <v xml:space="preserve">Кассета фас. прямая открытого типа ОЗКФПО25 </v>
          </cell>
          <cell r="C34" t="str">
            <v>м²</v>
          </cell>
        </row>
        <row r="35">
          <cell r="B35" t="str">
            <v>Кассета фас. прямая открытого типа ОЗКФПО25 (менее 10 шт.)****</v>
          </cell>
          <cell r="C35" t="str">
            <v>м²</v>
          </cell>
        </row>
        <row r="36">
          <cell r="B36" t="str">
            <v>Кассета фас. угловая открытого типа ОЗКФУО25</v>
          </cell>
          <cell r="C36" t="str">
            <v>м²</v>
          </cell>
        </row>
        <row r="37">
          <cell r="B37" t="str">
            <v>Кассета фас. угловая открытого типа ОЗКФУО25 (менее 10 шт.)****</v>
          </cell>
          <cell r="C37" t="str">
            <v>м²</v>
          </cell>
        </row>
        <row r="39">
          <cell r="C39" t="str">
            <v>пог.м</v>
          </cell>
        </row>
        <row r="40">
          <cell r="C40" t="str">
            <v>пог.м</v>
          </cell>
        </row>
        <row r="41">
          <cell r="C41" t="str">
            <v>пог.м</v>
          </cell>
        </row>
        <row r="42">
          <cell r="C42" t="str">
            <v>пог.м</v>
          </cell>
        </row>
        <row r="43">
          <cell r="C43" t="str">
            <v>пог.м</v>
          </cell>
        </row>
        <row r="45">
          <cell r="C45" t="str">
            <v>пог.м</v>
          </cell>
        </row>
        <row r="46">
          <cell r="C46" t="str">
            <v>пог.м</v>
          </cell>
        </row>
        <row r="47">
          <cell r="C47" t="str">
            <v>пог.м</v>
          </cell>
        </row>
        <row r="49">
          <cell r="C49" t="str">
            <v>шт</v>
          </cell>
        </row>
        <row r="50">
          <cell r="C50" t="str">
            <v>шт</v>
          </cell>
        </row>
        <row r="51">
          <cell r="C51" t="str">
            <v>шт</v>
          </cell>
        </row>
        <row r="52">
          <cell r="C52" t="str">
            <v>шт</v>
          </cell>
        </row>
        <row r="53">
          <cell r="C53" t="str">
            <v>шт</v>
          </cell>
        </row>
        <row r="54">
          <cell r="C54" t="str">
            <v>шт</v>
          </cell>
        </row>
        <row r="57">
          <cell r="B57" t="str">
            <v>Дюбель MB-SS 10*100 HEX PROF</v>
          </cell>
          <cell r="C57" t="str">
            <v>шт</v>
          </cell>
        </row>
        <row r="58">
          <cell r="B58" t="str">
            <v>Дюбель MB-SS 10*100 фасадный HEX</v>
          </cell>
          <cell r="C58" t="str">
            <v>шт</v>
          </cell>
        </row>
        <row r="59">
          <cell r="B59" t="str">
            <v>Дюбель MDD-S 10*180 с металическим гвоздём</v>
          </cell>
          <cell r="C59" t="str">
            <v>шт</v>
          </cell>
        </row>
        <row r="60">
          <cell r="B60" t="str">
            <v>Дюбель ТА10170Т с мет. гвоздём с термоголовкой HOLDEX</v>
          </cell>
          <cell r="C60" t="str">
            <v>шт</v>
          </cell>
        </row>
        <row r="61">
          <cell r="B61" t="str">
            <v>Заклепка 4,8*8 (упаковка 500 шт) ст. нерж/нерж</v>
          </cell>
          <cell r="C61" t="str">
            <v>шт</v>
          </cell>
        </row>
        <row r="62">
          <cell r="B62" t="str">
            <v>Заклепка 4.8*10 ст. нерж/нерж</v>
          </cell>
          <cell r="C62" t="str">
            <v>шт</v>
          </cell>
        </row>
        <row r="63">
          <cell r="B63" t="str">
            <v>Заклепка вытяжная - 4,0*8 мм сталь/сталь упаков.(500 шт.)</v>
          </cell>
          <cell r="C63" t="str">
            <v>упак</v>
          </cell>
        </row>
        <row r="64">
          <cell r="B64" t="str">
            <v>Кляммер полный 70x10 мм ст. нерж. 1,2 RUS</v>
          </cell>
          <cell r="C64" t="str">
            <v>шт</v>
          </cell>
        </row>
        <row r="65">
          <cell r="B65" t="str">
            <v>Кляммер половинка 37,5х10 мм ст. нерж. 1,2 RUS</v>
          </cell>
          <cell r="C65" t="str">
            <v>шт</v>
          </cell>
        </row>
        <row r="66">
          <cell r="B66" t="str">
            <v>Болт М8х20+гайка М8+шайба (2 шт) (для предварительного соединения опорного и подвижного кронштейнов)</v>
          </cell>
          <cell r="C66" t="str">
            <v>к-т</v>
          </cell>
        </row>
      </sheetData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1"/>
  <sheetViews>
    <sheetView topLeftCell="B10" zoomScale="151" zoomScaleNormal="151" workbookViewId="0">
      <selection activeCell="K24" sqref="K24:L26"/>
    </sheetView>
  </sheetViews>
  <sheetFormatPr defaultRowHeight="14.8"/>
  <cols>
    <col min="3" max="3" width="14.5546875" customWidth="1"/>
    <col min="11" max="11" width="6.6640625" customWidth="1"/>
    <col min="12" max="12" width="7.88671875" customWidth="1"/>
    <col min="13" max="13" width="13.77734375" customWidth="1"/>
    <col min="14" max="14" width="13" customWidth="1"/>
    <col min="15" max="15" width="12.88671875" customWidth="1"/>
  </cols>
  <sheetData>
    <row r="2" spans="2:20" ht="16.75" thickBot="1">
      <c r="C2" s="277" t="s">
        <v>619</v>
      </c>
      <c r="D2" s="277"/>
      <c r="E2" s="277"/>
      <c r="L2" s="49" t="s">
        <v>618</v>
      </c>
      <c r="M2" s="49"/>
      <c r="N2" s="49"/>
    </row>
    <row r="3" spans="2:20" ht="30.25" thickBot="1">
      <c r="B3" s="40"/>
      <c r="C3" s="36"/>
      <c r="D3" s="36"/>
      <c r="E3" s="36"/>
      <c r="F3" s="36"/>
      <c r="G3" s="41"/>
      <c r="J3" s="50" t="s">
        <v>651</v>
      </c>
      <c r="K3" s="268"/>
      <c r="L3" s="97"/>
      <c r="M3" s="269" t="s">
        <v>132</v>
      </c>
      <c r="N3" s="97" t="s">
        <v>133</v>
      </c>
      <c r="O3" s="98" t="s">
        <v>134</v>
      </c>
      <c r="Q3" s="33" t="s">
        <v>601</v>
      </c>
      <c r="R3" s="306">
        <v>44622</v>
      </c>
    </row>
    <row r="4" spans="2:20" ht="45" thickBot="1">
      <c r="B4" s="42"/>
      <c r="C4" s="33"/>
      <c r="D4" s="33"/>
      <c r="E4" s="34" t="s">
        <v>132</v>
      </c>
      <c r="F4" s="34" t="s">
        <v>133</v>
      </c>
      <c r="G4" s="45" t="s">
        <v>134</v>
      </c>
      <c r="J4" s="314">
        <v>72</v>
      </c>
      <c r="K4" s="270" t="s">
        <v>135</v>
      </c>
      <c r="L4" s="271">
        <v>0.5</v>
      </c>
      <c r="M4" s="272">
        <f>E5</f>
        <v>83.033766233766229</v>
      </c>
      <c r="N4" s="272">
        <f t="shared" ref="N4:O4" si="0">F5</f>
        <v>3.85</v>
      </c>
      <c r="O4" s="273">
        <f t="shared" si="0"/>
        <v>319.68</v>
      </c>
      <c r="Q4">
        <v>121</v>
      </c>
      <c r="R4" s="310">
        <v>0.16</v>
      </c>
    </row>
    <row r="5" spans="2:20">
      <c r="B5" s="361" t="s">
        <v>135</v>
      </c>
      <c r="C5" s="362"/>
      <c r="D5" s="33">
        <v>0.5</v>
      </c>
      <c r="E5" s="308">
        <f>I5*J$4/F5</f>
        <v>83.033766233766229</v>
      </c>
      <c r="F5" s="33">
        <v>3.85</v>
      </c>
      <c r="G5" s="43">
        <f>E5*F5</f>
        <v>319.68</v>
      </c>
      <c r="I5">
        <v>4.4400000000000004</v>
      </c>
      <c r="J5">
        <v>86</v>
      </c>
      <c r="K5" s="270"/>
      <c r="L5" s="271">
        <v>0.7</v>
      </c>
      <c r="M5" s="272">
        <f t="shared" ref="M5" si="1">E6</f>
        <v>87.15789473684211</v>
      </c>
      <c r="N5" s="272">
        <f t="shared" ref="N5" si="2">F6</f>
        <v>5.7</v>
      </c>
      <c r="O5" s="273">
        <f t="shared" ref="O5" si="3">G6</f>
        <v>496.80000000000007</v>
      </c>
      <c r="T5" s="32"/>
    </row>
    <row r="6" spans="2:20">
      <c r="B6" s="42"/>
      <c r="C6" s="33"/>
      <c r="D6" s="33">
        <v>0.7</v>
      </c>
      <c r="E6" s="308">
        <f t="shared" ref="E6:E14" si="4">I6*J$4/F6</f>
        <v>87.15789473684211</v>
      </c>
      <c r="F6" s="33">
        <v>5.7</v>
      </c>
      <c r="G6" s="43">
        <f t="shared" ref="G6:G11" si="5">E6*F6</f>
        <v>496.80000000000007</v>
      </c>
      <c r="I6" s="32">
        <v>6.9</v>
      </c>
      <c r="K6" s="270"/>
      <c r="L6" s="271">
        <v>1</v>
      </c>
      <c r="M6" s="272">
        <f t="shared" ref="M6:O8" si="6">E8</f>
        <v>0</v>
      </c>
      <c r="N6" s="272">
        <f t="shared" si="6"/>
        <v>0</v>
      </c>
      <c r="O6" s="273">
        <f t="shared" si="6"/>
        <v>0</v>
      </c>
      <c r="T6" s="32"/>
    </row>
    <row r="7" spans="2:20">
      <c r="B7" s="42"/>
      <c r="C7" s="33"/>
      <c r="D7" s="33">
        <v>0.9</v>
      </c>
      <c r="E7" s="292">
        <f>I7*J$4/F7</f>
        <v>80.33898305084746</v>
      </c>
      <c r="F7" s="33">
        <v>7.08</v>
      </c>
      <c r="G7" s="43">
        <f t="shared" ref="G7" si="7">E7*F7</f>
        <v>568.80000000000007</v>
      </c>
      <c r="I7" s="335">
        <v>7.9</v>
      </c>
      <c r="K7" s="270"/>
      <c r="L7" s="271">
        <v>1.2</v>
      </c>
      <c r="M7" s="272">
        <f t="shared" si="6"/>
        <v>89.533678756476675</v>
      </c>
      <c r="N7" s="272">
        <f t="shared" si="6"/>
        <v>9.65</v>
      </c>
      <c r="O7" s="273">
        <f t="shared" si="6"/>
        <v>864</v>
      </c>
      <c r="T7" s="32"/>
    </row>
    <row r="8" spans="2:20">
      <c r="B8" s="42"/>
      <c r="C8" s="33"/>
      <c r="D8" s="33">
        <v>1</v>
      </c>
      <c r="E8" s="308"/>
      <c r="F8" s="33"/>
      <c r="G8" s="43">
        <f t="shared" si="5"/>
        <v>0</v>
      </c>
      <c r="K8" s="270"/>
      <c r="L8" s="271">
        <v>2</v>
      </c>
      <c r="M8" s="272">
        <f t="shared" si="6"/>
        <v>82.8</v>
      </c>
      <c r="N8" s="272">
        <f t="shared" si="6"/>
        <v>16</v>
      </c>
      <c r="O8" s="273">
        <f t="shared" si="6"/>
        <v>1324.8</v>
      </c>
      <c r="T8" s="32"/>
    </row>
    <row r="9" spans="2:20">
      <c r="B9" s="42"/>
      <c r="C9" s="33"/>
      <c r="D9" s="33">
        <v>1.2</v>
      </c>
      <c r="E9" s="308">
        <f t="shared" si="4"/>
        <v>89.533678756476675</v>
      </c>
      <c r="F9" s="33">
        <v>9.65</v>
      </c>
      <c r="G9" s="43">
        <f t="shared" si="5"/>
        <v>864</v>
      </c>
      <c r="I9" s="32">
        <v>12</v>
      </c>
      <c r="K9" s="270"/>
      <c r="L9" s="271"/>
      <c r="M9" s="272"/>
      <c r="N9" s="272"/>
      <c r="O9" s="273"/>
      <c r="T9" s="32"/>
    </row>
    <row r="10" spans="2:20">
      <c r="B10" s="42"/>
      <c r="C10" s="33"/>
      <c r="D10" s="33">
        <v>2</v>
      </c>
      <c r="E10" s="308">
        <f t="shared" si="4"/>
        <v>82.8</v>
      </c>
      <c r="F10" s="33">
        <v>16</v>
      </c>
      <c r="G10" s="43">
        <f t="shared" si="5"/>
        <v>1324.8</v>
      </c>
      <c r="I10" s="32">
        <v>18.399999999999999</v>
      </c>
      <c r="K10" s="270" t="s">
        <v>136</v>
      </c>
      <c r="L10" s="271">
        <v>0.5</v>
      </c>
      <c r="M10" s="272">
        <f>E17</f>
        <v>92.783505154639172</v>
      </c>
      <c r="N10" s="272">
        <f t="shared" ref="N10:O10" si="8">F17</f>
        <v>3.88</v>
      </c>
      <c r="O10" s="273">
        <f t="shared" si="8"/>
        <v>360</v>
      </c>
      <c r="T10" s="32"/>
    </row>
    <row r="11" spans="2:20">
      <c r="B11" s="42"/>
      <c r="C11" s="33"/>
      <c r="D11" s="33"/>
      <c r="E11" s="308"/>
      <c r="F11" s="33"/>
      <c r="G11" s="43">
        <f t="shared" si="5"/>
        <v>0</v>
      </c>
      <c r="K11" s="270"/>
      <c r="L11" s="271">
        <v>0.6</v>
      </c>
      <c r="M11" s="272">
        <f>E19</f>
        <v>0</v>
      </c>
      <c r="N11" s="272">
        <f t="shared" ref="N11:O11" si="9">F19</f>
        <v>0</v>
      </c>
      <c r="O11" s="273">
        <f t="shared" si="9"/>
        <v>0</v>
      </c>
      <c r="T11" s="32"/>
    </row>
    <row r="12" spans="2:20" s="32" customFormat="1">
      <c r="B12" s="361" t="s">
        <v>136</v>
      </c>
      <c r="C12" s="362"/>
      <c r="D12"/>
      <c r="E12" s="308"/>
      <c r="F12"/>
      <c r="G12"/>
      <c r="K12" s="270"/>
      <c r="L12" s="271">
        <v>0.7</v>
      </c>
      <c r="M12" s="272">
        <f>E20</f>
        <v>116</v>
      </c>
      <c r="N12" s="272">
        <f t="shared" ref="N12:O12" si="10">F20</f>
        <v>4.5999999999999996</v>
      </c>
      <c r="O12" s="273">
        <f t="shared" si="10"/>
        <v>533.59999999999991</v>
      </c>
    </row>
    <row r="13" spans="2:20" s="32" customFormat="1">
      <c r="B13" s="31"/>
      <c r="C13" s="26"/>
      <c r="D13" s="47" t="s">
        <v>599</v>
      </c>
      <c r="E13" s="308">
        <f>I13*J$4/F13</f>
        <v>103.99999999999999</v>
      </c>
      <c r="F13" s="47">
        <v>3.15</v>
      </c>
      <c r="G13" s="48">
        <f t="shared" ref="G13:G18" si="11">E13*F13</f>
        <v>327.59999999999997</v>
      </c>
      <c r="I13" s="32">
        <v>4.55</v>
      </c>
      <c r="K13" s="270"/>
      <c r="L13" s="271">
        <v>0.8</v>
      </c>
      <c r="M13" s="272">
        <f>E21</f>
        <v>132</v>
      </c>
      <c r="N13" s="272">
        <f t="shared" ref="N13:O13" si="12">F21</f>
        <v>6.3</v>
      </c>
      <c r="O13" s="273">
        <f t="shared" si="12"/>
        <v>831.6</v>
      </c>
    </row>
    <row r="14" spans="2:20" s="32" customFormat="1" ht="15.45" thickBot="1">
      <c r="B14" s="31"/>
      <c r="C14" s="26"/>
      <c r="D14" s="47" t="s">
        <v>142</v>
      </c>
      <c r="E14" s="308">
        <f t="shared" si="4"/>
        <v>118.85714285714288</v>
      </c>
      <c r="F14" s="47">
        <v>3.15</v>
      </c>
      <c r="G14" s="48">
        <f t="shared" si="11"/>
        <v>374.40000000000003</v>
      </c>
      <c r="I14" s="32">
        <v>5.2</v>
      </c>
      <c r="K14" s="274"/>
      <c r="L14" s="275"/>
      <c r="M14" s="275"/>
      <c r="N14" s="275"/>
      <c r="O14" s="276"/>
    </row>
    <row r="15" spans="2:20" s="32" customFormat="1">
      <c r="B15" s="31"/>
      <c r="C15" s="26"/>
      <c r="D15" s="47" t="s">
        <v>600</v>
      </c>
      <c r="E15" s="292">
        <v>116</v>
      </c>
      <c r="F15" s="47">
        <v>3.9</v>
      </c>
      <c r="G15" s="48">
        <f t="shared" si="11"/>
        <v>452.4</v>
      </c>
    </row>
    <row r="16" spans="2:20" s="32" customFormat="1">
      <c r="B16" s="31"/>
      <c r="C16" s="26"/>
      <c r="D16" s="47" t="s">
        <v>143</v>
      </c>
      <c r="E16" s="292">
        <v>140</v>
      </c>
      <c r="F16" s="47">
        <v>3.9</v>
      </c>
      <c r="G16" s="48">
        <f t="shared" si="11"/>
        <v>546</v>
      </c>
      <c r="N16" s="312"/>
    </row>
    <row r="17" spans="2:15" s="32" customFormat="1">
      <c r="B17" s="358" t="s">
        <v>903</v>
      </c>
      <c r="C17" s="26">
        <v>464</v>
      </c>
      <c r="D17" s="33" t="s">
        <v>601</v>
      </c>
      <c r="E17" s="308">
        <f>I17*J$4/F17</f>
        <v>92.783505154639172</v>
      </c>
      <c r="F17" s="33">
        <v>3.88</v>
      </c>
      <c r="G17" s="43">
        <f t="shared" si="11"/>
        <v>360</v>
      </c>
      <c r="I17" s="32">
        <v>5</v>
      </c>
    </row>
    <row r="18" spans="2:15" s="32" customFormat="1">
      <c r="B18" s="31"/>
      <c r="C18" s="26"/>
      <c r="D18" s="47" t="s">
        <v>144</v>
      </c>
      <c r="E18" s="292">
        <v>116</v>
      </c>
      <c r="F18" s="47">
        <v>3.9</v>
      </c>
      <c r="G18" s="48">
        <f t="shared" si="11"/>
        <v>452.4</v>
      </c>
    </row>
    <row r="19" spans="2:15">
      <c r="B19" s="58"/>
      <c r="C19" s="59"/>
      <c r="D19" s="33" t="s">
        <v>602</v>
      </c>
      <c r="E19" s="292"/>
      <c r="F19" s="33"/>
      <c r="G19" s="43">
        <f>E19*F19</f>
        <v>0</v>
      </c>
      <c r="L19" s="32"/>
      <c r="M19" s="32"/>
      <c r="N19" s="32"/>
      <c r="O19" s="32"/>
    </row>
    <row r="20" spans="2:15">
      <c r="B20" s="58"/>
      <c r="C20" s="59"/>
      <c r="D20" s="33" t="s">
        <v>603</v>
      </c>
      <c r="E20" s="292">
        <v>116</v>
      </c>
      <c r="F20" s="33">
        <v>4.5999999999999996</v>
      </c>
      <c r="G20" s="43">
        <f>E20*F20</f>
        <v>533.59999999999991</v>
      </c>
    </row>
    <row r="21" spans="2:15" s="32" customFormat="1" ht="15.45" thickBot="1">
      <c r="B21" s="58"/>
      <c r="C21" s="59"/>
      <c r="D21" s="37" t="s">
        <v>604</v>
      </c>
      <c r="E21" s="292">
        <v>132</v>
      </c>
      <c r="F21" s="37">
        <v>6.3</v>
      </c>
      <c r="G21" s="43">
        <f>E21*F21</f>
        <v>831.6</v>
      </c>
    </row>
    <row r="22" spans="2:15" ht="15.45" thickBot="1">
      <c r="B22" s="124"/>
      <c r="C22" s="125"/>
      <c r="D22" s="37" t="s">
        <v>605</v>
      </c>
      <c r="E22" s="292">
        <v>115</v>
      </c>
      <c r="F22" s="37">
        <v>7.07</v>
      </c>
      <c r="G22" s="43">
        <f>E22*F22</f>
        <v>813.05000000000007</v>
      </c>
      <c r="J22" s="50" t="s">
        <v>651</v>
      </c>
    </row>
    <row r="23" spans="2:15" ht="15.45" thickBot="1">
      <c r="B23" s="361" t="s">
        <v>153</v>
      </c>
      <c r="C23" s="362"/>
      <c r="D23" s="47"/>
      <c r="E23" s="47"/>
      <c r="F23" s="47"/>
      <c r="G23" s="48"/>
    </row>
    <row r="24" spans="2:15" ht="16.75" thickBot="1">
      <c r="B24" s="58"/>
      <c r="C24" s="59" t="s">
        <v>154</v>
      </c>
      <c r="D24" s="47">
        <v>0.45</v>
      </c>
      <c r="E24" s="47"/>
      <c r="F24" s="47"/>
      <c r="G24" s="48"/>
      <c r="I24" s="306">
        <v>44622</v>
      </c>
      <c r="J24" s="311">
        <v>120</v>
      </c>
    </row>
    <row r="25" spans="2:15">
      <c r="B25" s="58"/>
      <c r="C25" s="59" t="s">
        <v>155</v>
      </c>
      <c r="D25" s="47"/>
      <c r="E25" s="47"/>
      <c r="F25" s="47">
        <v>3.95</v>
      </c>
      <c r="G25" s="309">
        <f>I25*J$24</f>
        <v>964.8</v>
      </c>
      <c r="I25">
        <v>8.0399999999999991</v>
      </c>
    </row>
    <row r="26" spans="2:15">
      <c r="B26" s="58"/>
      <c r="C26" s="59" t="s">
        <v>156</v>
      </c>
      <c r="D26" s="47"/>
      <c r="E26" s="47"/>
      <c r="F26" s="47">
        <v>3.95</v>
      </c>
      <c r="G26" s="309">
        <f t="shared" ref="G26:G28" si="13">I26*J$24</f>
        <v>1231.2</v>
      </c>
      <c r="H26">
        <v>869</v>
      </c>
      <c r="I26" s="307">
        <v>10.26</v>
      </c>
    </row>
    <row r="27" spans="2:15">
      <c r="B27" s="58"/>
      <c r="C27" s="59" t="s">
        <v>157</v>
      </c>
      <c r="D27" s="47">
        <v>0.5</v>
      </c>
      <c r="E27" s="47"/>
      <c r="F27" s="47">
        <v>3.95</v>
      </c>
      <c r="G27" s="309">
        <f t="shared" si="13"/>
        <v>1304.3999999999999</v>
      </c>
      <c r="H27" s="293">
        <v>911</v>
      </c>
      <c r="I27" s="307">
        <v>10.87</v>
      </c>
    </row>
    <row r="28" spans="2:15">
      <c r="B28" s="58"/>
      <c r="C28" s="59" t="s">
        <v>158</v>
      </c>
      <c r="D28" s="47">
        <v>0.5</v>
      </c>
      <c r="E28" s="47"/>
      <c r="F28" s="47">
        <v>3.95</v>
      </c>
      <c r="G28" s="309">
        <f t="shared" si="13"/>
        <v>1316.4</v>
      </c>
      <c r="I28" s="293">
        <v>10.97</v>
      </c>
    </row>
    <row r="29" spans="2:15">
      <c r="B29" s="31"/>
      <c r="C29" s="47"/>
      <c r="D29" s="47"/>
      <c r="E29" s="47"/>
      <c r="F29" s="47"/>
      <c r="G29" s="47"/>
    </row>
    <row r="30" spans="2:15">
      <c r="B30" s="42"/>
      <c r="C30" s="47"/>
      <c r="D30" s="47"/>
      <c r="E30" s="47"/>
      <c r="F30" s="47"/>
      <c r="G30" s="47"/>
    </row>
    <row r="31" spans="2:15" ht="15.45" thickBot="1">
      <c r="B31" s="44"/>
      <c r="C31" s="47"/>
      <c r="D31" s="47"/>
      <c r="E31" s="47"/>
      <c r="F31" s="47"/>
      <c r="G31" s="47"/>
    </row>
    <row r="33" spans="2:19">
      <c r="B33" s="32"/>
      <c r="C33" s="32" t="s">
        <v>137</v>
      </c>
      <c r="D33" s="32"/>
      <c r="E33" s="32"/>
      <c r="F33" s="32"/>
      <c r="G33" s="32">
        <v>30</v>
      </c>
    </row>
    <row r="34" spans="2:19">
      <c r="C34" s="32" t="s">
        <v>137</v>
      </c>
      <c r="D34" s="32"/>
      <c r="E34" s="32"/>
      <c r="F34" s="32"/>
      <c r="G34" s="32">
        <v>20</v>
      </c>
    </row>
    <row r="35" spans="2:19">
      <c r="B35" s="32"/>
      <c r="C35" s="32" t="s">
        <v>137</v>
      </c>
      <c r="D35" s="32"/>
      <c r="E35" s="32"/>
      <c r="F35" s="32"/>
      <c r="G35" s="32">
        <v>10</v>
      </c>
      <c r="J35" s="227"/>
      <c r="K35" s="227"/>
      <c r="L35" s="227"/>
      <c r="M35" s="227"/>
      <c r="N35" s="227"/>
    </row>
    <row r="36" spans="2:19">
      <c r="J36" s="227"/>
      <c r="K36" s="227"/>
      <c r="L36" s="227"/>
      <c r="M36" s="227"/>
      <c r="N36" s="227"/>
    </row>
    <row r="37" spans="2:19" ht="18.649999999999999">
      <c r="J37" s="228" t="s">
        <v>406</v>
      </c>
      <c r="K37" s="227"/>
      <c r="L37" s="227"/>
      <c r="M37" s="227"/>
      <c r="N37" s="227"/>
    </row>
    <row r="38" spans="2:19" ht="15.45" customHeight="1">
      <c r="B38" s="35" t="s">
        <v>405</v>
      </c>
      <c r="C38" s="35"/>
      <c r="D38" s="50" t="s">
        <v>651</v>
      </c>
      <c r="E38" s="327">
        <v>80</v>
      </c>
      <c r="F38" s="32"/>
      <c r="G38" s="32"/>
      <c r="J38" s="227"/>
      <c r="K38" s="227"/>
      <c r="L38" s="227"/>
      <c r="M38" s="227"/>
      <c r="N38" s="227"/>
      <c r="P38" s="35" t="s">
        <v>405</v>
      </c>
      <c r="Q38" s="35"/>
      <c r="R38" s="50" t="s">
        <v>651</v>
      </c>
      <c r="S38" s="32">
        <v>180</v>
      </c>
    </row>
    <row r="39" spans="2:19">
      <c r="B39" s="32" t="s">
        <v>124</v>
      </c>
      <c r="C39" s="32"/>
      <c r="D39" s="32"/>
      <c r="E39" s="38">
        <f>E38</f>
        <v>80</v>
      </c>
      <c r="F39" s="32"/>
      <c r="G39" s="32"/>
      <c r="J39" s="227" t="s">
        <v>407</v>
      </c>
      <c r="K39" s="227"/>
      <c r="L39" s="227"/>
      <c r="M39" s="227">
        <v>70</v>
      </c>
      <c r="N39" s="227"/>
      <c r="P39" s="32" t="s">
        <v>124</v>
      </c>
      <c r="Q39" s="32"/>
      <c r="R39" s="32"/>
      <c r="S39" s="38">
        <f>S38</f>
        <v>180</v>
      </c>
    </row>
    <row r="40" spans="2:19">
      <c r="B40" s="32" t="s">
        <v>125</v>
      </c>
      <c r="C40" s="32"/>
      <c r="D40" s="32"/>
      <c r="E40" s="38">
        <v>7.5</v>
      </c>
      <c r="F40" s="360" t="s">
        <v>904</v>
      </c>
      <c r="G40" s="32">
        <f>E38*E40</f>
        <v>600</v>
      </c>
      <c r="J40" s="227" t="s">
        <v>126</v>
      </c>
      <c r="K40" s="227"/>
      <c r="L40" s="227"/>
      <c r="M40" s="227">
        <v>2</v>
      </c>
      <c r="N40" s="227"/>
      <c r="P40" s="32" t="s">
        <v>125</v>
      </c>
      <c r="Q40" s="32"/>
      <c r="R40" s="32"/>
      <c r="S40" s="38">
        <v>7.5</v>
      </c>
    </row>
    <row r="41" spans="2:19">
      <c r="B41" s="32" t="s">
        <v>126</v>
      </c>
      <c r="C41" s="32"/>
      <c r="D41" s="32"/>
      <c r="E41" s="38">
        <v>6.5</v>
      </c>
      <c r="F41" s="32"/>
      <c r="G41" s="32">
        <f>E43/E42</f>
        <v>92.307692307692307</v>
      </c>
      <c r="J41" s="227" t="s">
        <v>127</v>
      </c>
      <c r="K41" s="227"/>
      <c r="L41" s="227"/>
      <c r="M41" s="227">
        <v>7</v>
      </c>
      <c r="N41" s="227"/>
      <c r="P41" s="32" t="s">
        <v>126</v>
      </c>
      <c r="Q41" s="32"/>
      <c r="R41" s="32"/>
      <c r="S41" s="38">
        <v>6</v>
      </c>
    </row>
    <row r="42" spans="2:19">
      <c r="B42" s="32" t="s">
        <v>127</v>
      </c>
      <c r="C42" s="32"/>
      <c r="D42" s="32"/>
      <c r="E42" s="38">
        <v>3</v>
      </c>
      <c r="F42" s="32"/>
      <c r="G42" s="32"/>
      <c r="J42" s="227" t="s">
        <v>128</v>
      </c>
      <c r="K42" s="227"/>
      <c r="L42" s="227"/>
      <c r="M42" s="229">
        <f>M39/M40*M41</f>
        <v>245</v>
      </c>
      <c r="N42" s="227"/>
      <c r="P42" s="32" t="s">
        <v>652</v>
      </c>
      <c r="S42">
        <f>S40*S39/S41</f>
        <v>225</v>
      </c>
    </row>
    <row r="43" spans="2:19">
      <c r="B43" s="32" t="s">
        <v>128</v>
      </c>
      <c r="C43" s="32"/>
      <c r="D43" s="32"/>
      <c r="E43" s="27">
        <f>E39*E40/E41*E42</f>
        <v>276.92307692307691</v>
      </c>
      <c r="F43" s="32"/>
      <c r="G43" s="32">
        <f>E43*1.1/0.85</f>
        <v>358.37104072398193</v>
      </c>
      <c r="J43" s="227" t="s">
        <v>129</v>
      </c>
      <c r="K43" s="227"/>
      <c r="L43" s="227"/>
      <c r="M43" s="229">
        <v>1.2</v>
      </c>
      <c r="N43" s="227"/>
      <c r="P43" s="32" t="s">
        <v>124</v>
      </c>
    </row>
    <row r="44" spans="2:19">
      <c r="B44" s="32" t="s">
        <v>129</v>
      </c>
      <c r="C44" s="32"/>
      <c r="D44" s="32"/>
      <c r="E44" s="39">
        <v>1.08</v>
      </c>
      <c r="F44" s="39">
        <v>1</v>
      </c>
      <c r="G44" s="32"/>
      <c r="J44" s="227" t="s">
        <v>130</v>
      </c>
      <c r="K44" s="227"/>
      <c r="L44" s="227"/>
      <c r="M44" s="229">
        <f>M42*M43</f>
        <v>294</v>
      </c>
      <c r="N44" s="227"/>
    </row>
    <row r="45" spans="2:19">
      <c r="B45" s="32" t="s">
        <v>130</v>
      </c>
      <c r="C45" s="32"/>
      <c r="D45" s="32"/>
      <c r="E45" s="27">
        <f>E43*E44</f>
        <v>299.07692307692309</v>
      </c>
      <c r="F45" s="32"/>
      <c r="G45" s="32"/>
      <c r="J45" s="227"/>
      <c r="K45" s="227"/>
      <c r="L45" s="227"/>
      <c r="M45" s="227"/>
      <c r="N45" s="227"/>
    </row>
    <row r="46" spans="2:19">
      <c r="B46" s="32" t="s">
        <v>131</v>
      </c>
      <c r="C46" s="32"/>
      <c r="D46" s="32"/>
      <c r="E46" s="39">
        <f>M44</f>
        <v>294</v>
      </c>
      <c r="F46" s="32"/>
      <c r="G46" s="32"/>
      <c r="J46" s="227"/>
      <c r="K46" s="227"/>
      <c r="L46" s="227"/>
      <c r="M46" s="227"/>
      <c r="N46" s="227"/>
    </row>
    <row r="47" spans="2:19">
      <c r="B47" s="32"/>
      <c r="C47" s="32"/>
      <c r="D47" s="32"/>
      <c r="E47" s="32"/>
      <c r="F47" s="32"/>
      <c r="G47" s="32"/>
      <c r="J47" s="227"/>
      <c r="K47" s="227"/>
      <c r="L47" s="227"/>
      <c r="M47" s="227"/>
      <c r="N47" s="227"/>
    </row>
    <row r="48" spans="2:19">
      <c r="B48" s="32" t="s">
        <v>672</v>
      </c>
      <c r="C48" s="32"/>
      <c r="D48" s="32"/>
      <c r="E48" s="337">
        <f>E60+M62</f>
        <v>320.21846153846161</v>
      </c>
      <c r="F48" s="32"/>
      <c r="G48" s="32"/>
      <c r="J48" s="227"/>
      <c r="K48" s="227"/>
      <c r="L48" s="227"/>
      <c r="M48" s="227"/>
      <c r="N48" s="227"/>
    </row>
    <row r="50" spans="2:19">
      <c r="J50" s="227"/>
      <c r="K50" s="336" t="s">
        <v>670</v>
      </c>
      <c r="L50" s="227"/>
      <c r="M50" s="227"/>
      <c r="N50" s="227"/>
      <c r="P50" s="32" t="s">
        <v>127</v>
      </c>
      <c r="Q50" s="32"/>
      <c r="R50" s="32"/>
      <c r="S50" s="38">
        <v>3</v>
      </c>
    </row>
    <row r="51" spans="2:19">
      <c r="J51" s="227"/>
      <c r="K51" s="227"/>
      <c r="L51" s="227"/>
      <c r="M51" s="227"/>
      <c r="N51" s="227"/>
      <c r="P51" s="32" t="s">
        <v>128</v>
      </c>
      <c r="Q51" s="32"/>
      <c r="R51" s="32"/>
      <c r="S51" s="27">
        <f>S39*S40/S41*S50</f>
        <v>675</v>
      </c>
    </row>
    <row r="52" spans="2:19" ht="18.649999999999999">
      <c r="J52" s="228"/>
      <c r="K52" s="227"/>
      <c r="L52" s="227"/>
      <c r="M52" s="227"/>
      <c r="N52" s="227"/>
      <c r="P52" s="32" t="s">
        <v>129</v>
      </c>
      <c r="Q52" s="32"/>
      <c r="R52" s="32"/>
      <c r="S52" s="39">
        <v>1.08</v>
      </c>
    </row>
    <row r="53" spans="2:19" ht="18.649999999999999">
      <c r="B53" s="35" t="s">
        <v>671</v>
      </c>
      <c r="C53" s="35"/>
      <c r="D53" s="50" t="s">
        <v>651</v>
      </c>
      <c r="E53" s="327">
        <f>E38</f>
        <v>80</v>
      </c>
      <c r="F53" s="32"/>
      <c r="G53" s="32"/>
      <c r="J53" s="227" t="s">
        <v>659</v>
      </c>
      <c r="K53" s="227"/>
      <c r="L53" s="227"/>
      <c r="M53" s="227"/>
      <c r="N53" s="227"/>
      <c r="P53" s="32" t="s">
        <v>130</v>
      </c>
      <c r="Q53" s="32"/>
      <c r="R53" s="32"/>
      <c r="S53" s="27">
        <f>S51*S52</f>
        <v>729</v>
      </c>
    </row>
    <row r="54" spans="2:19">
      <c r="B54" s="32" t="s">
        <v>124</v>
      </c>
      <c r="C54" s="32"/>
      <c r="D54" s="32"/>
      <c r="E54" s="38">
        <f>E53</f>
        <v>80</v>
      </c>
      <c r="F54" s="32"/>
      <c r="G54" s="32"/>
      <c r="J54" s="227" t="s">
        <v>117</v>
      </c>
      <c r="K54" s="227"/>
      <c r="L54" s="227"/>
      <c r="M54" s="227"/>
      <c r="N54" s="227"/>
      <c r="P54" s="32" t="s">
        <v>131</v>
      </c>
      <c r="Q54" s="32"/>
      <c r="R54" s="32"/>
      <c r="S54" s="39">
        <f>AA44</f>
        <v>0</v>
      </c>
    </row>
    <row r="55" spans="2:19">
      <c r="B55" s="32" t="s">
        <v>125</v>
      </c>
      <c r="C55" s="32"/>
      <c r="D55" s="32"/>
      <c r="E55" s="38">
        <v>7.5</v>
      </c>
      <c r="F55" s="32">
        <f>E53*E55</f>
        <v>600</v>
      </c>
      <c r="G55" s="32"/>
      <c r="J55" s="227" t="s">
        <v>660</v>
      </c>
      <c r="K55" s="227"/>
      <c r="L55" s="227"/>
      <c r="M55" s="227">
        <v>120</v>
      </c>
      <c r="N55" s="227"/>
    </row>
    <row r="56" spans="2:19">
      <c r="B56" s="32" t="s">
        <v>126</v>
      </c>
      <c r="C56" s="32"/>
      <c r="D56" s="32"/>
      <c r="E56" s="38">
        <v>6.5</v>
      </c>
      <c r="F56" s="32"/>
      <c r="G56" s="32">
        <f>E58/E57</f>
        <v>92.307692307692307</v>
      </c>
      <c r="J56" s="227" t="s">
        <v>669</v>
      </c>
      <c r="K56" s="227"/>
      <c r="L56" s="227"/>
      <c r="M56" s="227">
        <v>20</v>
      </c>
      <c r="N56" s="227"/>
    </row>
    <row r="57" spans="2:19">
      <c r="B57" s="32" t="s">
        <v>668</v>
      </c>
      <c r="C57" s="32"/>
      <c r="D57" s="32"/>
      <c r="E57" s="341">
        <v>1.1000000000000001</v>
      </c>
      <c r="F57" s="32"/>
      <c r="G57" s="32"/>
      <c r="J57" s="227" t="s">
        <v>661</v>
      </c>
      <c r="K57" s="227"/>
      <c r="L57" s="227"/>
      <c r="M57" s="227">
        <f>SUM(M55:M56)</f>
        <v>140</v>
      </c>
      <c r="N57" s="227"/>
    </row>
    <row r="58" spans="2:19">
      <c r="B58" s="32" t="s">
        <v>128</v>
      </c>
      <c r="C58" s="32"/>
      <c r="D58" s="32"/>
      <c r="E58" s="27">
        <f>E54*E55/E56*E57</f>
        <v>101.53846153846155</v>
      </c>
      <c r="F58" s="32"/>
      <c r="G58" s="32">
        <f>E58*1.1/0.85</f>
        <v>131.40271493212671</v>
      </c>
      <c r="J58" s="227" t="s">
        <v>662</v>
      </c>
      <c r="K58" s="227"/>
      <c r="L58" s="227">
        <v>10</v>
      </c>
      <c r="M58" s="227">
        <f>M57*L58/100</f>
        <v>14</v>
      </c>
      <c r="N58" s="227"/>
    </row>
    <row r="59" spans="2:19">
      <c r="B59" s="32" t="s">
        <v>129</v>
      </c>
      <c r="C59" s="32"/>
      <c r="D59" s="32"/>
      <c r="E59" s="39">
        <v>1</v>
      </c>
      <c r="F59" s="39">
        <v>1</v>
      </c>
      <c r="G59" s="32"/>
      <c r="J59" s="227" t="s">
        <v>663</v>
      </c>
      <c r="K59" s="227"/>
      <c r="L59" s="227">
        <v>30</v>
      </c>
      <c r="M59" s="227">
        <f>M57*L59/100</f>
        <v>42</v>
      </c>
      <c r="N59" s="227"/>
    </row>
    <row r="60" spans="2:19">
      <c r="B60" s="32" t="s">
        <v>130</v>
      </c>
      <c r="C60" s="32"/>
      <c r="D60" s="32"/>
      <c r="E60" s="27">
        <f>E58*E59</f>
        <v>101.53846153846155</v>
      </c>
      <c r="F60" s="32"/>
      <c r="G60" s="32"/>
      <c r="J60" s="227" t="s">
        <v>664</v>
      </c>
      <c r="K60" s="227"/>
      <c r="L60" s="227">
        <v>2</v>
      </c>
      <c r="M60" s="227">
        <f>M57*L60/100</f>
        <v>2.8</v>
      </c>
      <c r="N60" s="227"/>
    </row>
    <row r="61" spans="2:19">
      <c r="B61" s="32" t="s">
        <v>131</v>
      </c>
      <c r="C61" s="32"/>
      <c r="D61" s="32"/>
      <c r="E61" s="39">
        <f>M70</f>
        <v>84</v>
      </c>
      <c r="F61" s="32"/>
      <c r="G61" s="32"/>
      <c r="J61" s="227" t="s">
        <v>667</v>
      </c>
      <c r="M61" s="17">
        <v>1.1000000000000001</v>
      </c>
    </row>
    <row r="62" spans="2:19" ht="16.100000000000001">
      <c r="B62" s="32"/>
      <c r="C62" s="32"/>
      <c r="D62" s="32"/>
      <c r="E62" s="32"/>
      <c r="F62" s="32"/>
      <c r="G62" s="32"/>
      <c r="J62" s="227" t="s">
        <v>130</v>
      </c>
      <c r="K62" s="227"/>
      <c r="L62" s="227"/>
      <c r="M62" s="334">
        <f>SUM(M57:M60)*M61</f>
        <v>218.68000000000004</v>
      </c>
      <c r="N62" s="227"/>
    </row>
    <row r="65" spans="10:15">
      <c r="J65" s="227" t="s">
        <v>665</v>
      </c>
      <c r="K65" s="227"/>
      <c r="L65" s="227"/>
      <c r="M65" s="227">
        <v>70</v>
      </c>
      <c r="N65" s="227"/>
    </row>
    <row r="66" spans="10:15">
      <c r="J66" s="227" t="s">
        <v>126</v>
      </c>
      <c r="K66" s="227"/>
      <c r="L66" s="227"/>
      <c r="M66" s="227">
        <v>1</v>
      </c>
      <c r="N66" s="227">
        <v>2</v>
      </c>
      <c r="O66" s="227">
        <v>3</v>
      </c>
    </row>
    <row r="67" spans="10:15">
      <c r="J67" s="227" t="s">
        <v>127</v>
      </c>
      <c r="K67" s="227"/>
      <c r="L67" s="227"/>
      <c r="M67" s="227">
        <v>1</v>
      </c>
      <c r="N67" s="227">
        <v>1</v>
      </c>
      <c r="O67" s="227">
        <v>1</v>
      </c>
    </row>
    <row r="68" spans="10:15">
      <c r="J68" s="227" t="s">
        <v>128</v>
      </c>
      <c r="K68" s="227"/>
      <c r="L68" s="227"/>
      <c r="M68" s="229">
        <f>M65/M66*M67</f>
        <v>70</v>
      </c>
      <c r="N68" s="229">
        <f>M65/N66*N67</f>
        <v>35</v>
      </c>
      <c r="O68" s="229">
        <f>M65/O66*O67</f>
        <v>23.333333333333332</v>
      </c>
    </row>
    <row r="69" spans="10:15">
      <c r="J69" s="227" t="s">
        <v>129</v>
      </c>
      <c r="K69" s="227"/>
      <c r="L69" s="227"/>
      <c r="M69" s="229">
        <v>1.2</v>
      </c>
      <c r="N69" s="229">
        <v>1.2</v>
      </c>
      <c r="O69" s="229">
        <v>1.2</v>
      </c>
    </row>
    <row r="70" spans="10:15">
      <c r="J70" s="227" t="s">
        <v>130</v>
      </c>
      <c r="K70" s="227"/>
      <c r="L70" s="227"/>
      <c r="M70" s="229">
        <f>M68*M69</f>
        <v>84</v>
      </c>
      <c r="N70" s="229">
        <f>N68*N69</f>
        <v>42</v>
      </c>
      <c r="O70" s="229">
        <f>O68*O69</f>
        <v>27.999999999999996</v>
      </c>
    </row>
    <row r="71" spans="10:15">
      <c r="J71" s="227" t="s">
        <v>666</v>
      </c>
      <c r="M71" s="39">
        <f>M62+M70</f>
        <v>302.68000000000006</v>
      </c>
      <c r="N71" s="39">
        <f>M62+N70</f>
        <v>260.68000000000006</v>
      </c>
      <c r="O71" s="39">
        <f>M62+O70</f>
        <v>246.68000000000004</v>
      </c>
    </row>
  </sheetData>
  <customSheetViews>
    <customSheetView guid="{88CDD111-9372-4879-9711-CC07122EF82D}" state="hidden">
      <selection activeCell="K24" sqref="K24"/>
      <pageMargins left="0.7" right="0.7" top="0.75" bottom="0.75" header="0.3" footer="0.3"/>
      <pageSetup paperSize="9" orientation="portrait" verticalDpi="0" r:id="rId1"/>
    </customSheetView>
  </customSheetViews>
  <mergeCells count="3">
    <mergeCell ref="B5:C5"/>
    <mergeCell ref="B12:C12"/>
    <mergeCell ref="B23:C23"/>
  </mergeCells>
  <pageMargins left="0.7" right="0.7" top="0.75" bottom="0.75" header="0.3" footer="0.3"/>
  <pageSetup paperSize="9" orientation="portrait" verticalDpi="20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Z98"/>
  <sheetViews>
    <sheetView topLeftCell="A49" zoomScale="87" zoomScaleNormal="87" workbookViewId="0">
      <selection activeCell="X76" sqref="X76"/>
    </sheetView>
  </sheetViews>
  <sheetFormatPr defaultRowHeight="14.8"/>
  <cols>
    <col min="1" max="1" width="7.77734375" style="32" customWidth="1"/>
    <col min="2" max="2" width="7" style="32" customWidth="1"/>
    <col min="3" max="3" width="5" style="32" customWidth="1"/>
    <col min="4" max="4" width="2.88671875" style="32" customWidth="1"/>
    <col min="5" max="5" width="5.77734375" style="32" customWidth="1"/>
    <col min="6" max="6" width="5" style="32" customWidth="1"/>
    <col min="7" max="7" width="5.21875" style="32" customWidth="1"/>
    <col min="8" max="8" width="1.6640625" style="32" customWidth="1"/>
    <col min="9" max="9" width="7.44140625" style="32" customWidth="1"/>
    <col min="10" max="10" width="6.77734375" style="32" customWidth="1"/>
    <col min="11" max="11" width="6.5546875" style="32" customWidth="1"/>
    <col min="12" max="12" width="6" style="32" customWidth="1"/>
    <col min="13" max="13" width="6.44140625" style="32" customWidth="1"/>
    <col min="14" max="14" width="6.6640625" style="32" customWidth="1"/>
    <col min="15" max="15" width="7.44140625" style="32" customWidth="1"/>
    <col min="16" max="16" width="6.33203125" style="32" customWidth="1"/>
    <col min="17" max="17" width="7.109375" style="32" customWidth="1"/>
    <col min="18" max="18" width="0.21875" style="32" customWidth="1"/>
    <col min="19" max="16384" width="8.88671875" style="32"/>
  </cols>
  <sheetData>
    <row r="1" spans="1:18" ht="17.399999999999999" customHeight="1">
      <c r="D1" s="72"/>
      <c r="E1" s="462" t="s">
        <v>166</v>
      </c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72"/>
      <c r="Q1" s="72"/>
    </row>
    <row r="2" spans="1:18" ht="0.65" customHeight="1"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8" ht="14.8" customHeight="1">
      <c r="D3" s="73"/>
      <c r="E3" s="550" t="s">
        <v>167</v>
      </c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</row>
    <row r="4" spans="1:18"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</row>
    <row r="5" spans="1:18" ht="20.6">
      <c r="E5" s="546" t="s">
        <v>168</v>
      </c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475">
        <v>44621</v>
      </c>
      <c r="Q5" s="475"/>
      <c r="R5" s="475"/>
    </row>
    <row r="6" spans="1:18" ht="10.95" customHeight="1">
      <c r="C6" s="74"/>
      <c r="D6" s="74"/>
      <c r="E6" s="74"/>
      <c r="F6" s="74"/>
      <c r="G6" s="74"/>
      <c r="H6" s="74"/>
      <c r="I6" s="74"/>
      <c r="J6" s="74"/>
      <c r="K6" s="547" t="s">
        <v>169</v>
      </c>
      <c r="L6" s="547"/>
      <c r="M6" s="547"/>
      <c r="N6" s="547"/>
      <c r="O6" s="547"/>
      <c r="P6" s="547"/>
      <c r="Q6" s="75"/>
    </row>
    <row r="7" spans="1:18" ht="15.45" customHeight="1">
      <c r="A7" s="563" t="s">
        <v>581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203"/>
    </row>
    <row r="8" spans="1:18" ht="26.4" customHeight="1">
      <c r="A8" s="536" t="s">
        <v>170</v>
      </c>
      <c r="B8" s="537"/>
      <c r="C8" s="537"/>
      <c r="D8" s="537"/>
      <c r="E8" s="537"/>
      <c r="F8" s="537"/>
      <c r="G8" s="537"/>
      <c r="H8" s="538"/>
      <c r="I8" s="542" t="s">
        <v>171</v>
      </c>
      <c r="J8" s="564" t="s">
        <v>582</v>
      </c>
      <c r="K8" s="565"/>
      <c r="L8" s="565"/>
      <c r="M8" s="566"/>
      <c r="N8" s="567" t="s">
        <v>583</v>
      </c>
      <c r="O8" s="567"/>
      <c r="P8" s="567"/>
      <c r="Q8" s="567"/>
    </row>
    <row r="9" spans="1:18" ht="14.8" customHeight="1">
      <c r="A9" s="539"/>
      <c r="B9" s="540"/>
      <c r="C9" s="540"/>
      <c r="D9" s="540"/>
      <c r="E9" s="540"/>
      <c r="F9" s="540"/>
      <c r="G9" s="540"/>
      <c r="H9" s="541"/>
      <c r="I9" s="543"/>
      <c r="J9" s="568" t="s">
        <v>172</v>
      </c>
      <c r="K9" s="568"/>
      <c r="L9" s="568" t="s">
        <v>584</v>
      </c>
      <c r="M9" s="568"/>
      <c r="N9" s="569" t="s">
        <v>172</v>
      </c>
      <c r="O9" s="569"/>
      <c r="P9" s="569" t="s">
        <v>584</v>
      </c>
      <c r="Q9" s="569"/>
    </row>
    <row r="10" spans="1:18" ht="14.15" customHeight="1">
      <c r="A10" s="559" t="str">
        <f>'[1]прайс фасады'!B3</f>
        <v>Кронштейны</v>
      </c>
      <c r="B10" s="559"/>
      <c r="C10" s="559"/>
      <c r="D10" s="559"/>
      <c r="E10" s="559"/>
      <c r="F10" s="559"/>
      <c r="G10" s="559"/>
      <c r="H10" s="559"/>
      <c r="I10" s="33"/>
      <c r="J10" s="560"/>
      <c r="K10" s="560"/>
      <c r="L10" s="560"/>
      <c r="M10" s="560"/>
      <c r="N10" s="561"/>
      <c r="O10" s="561"/>
      <c r="P10" s="558"/>
      <c r="Q10" s="558"/>
    </row>
    <row r="11" spans="1:18" ht="14.5" customHeight="1">
      <c r="A11" s="527" t="str">
        <f>'предв прайс'!B4</f>
        <v xml:space="preserve">Кронштейн опорный ОЗКО 75-75 </v>
      </c>
      <c r="B11" s="527"/>
      <c r="C11" s="527"/>
      <c r="D11" s="527"/>
      <c r="E11" s="527"/>
      <c r="F11" s="527"/>
      <c r="G11" s="527"/>
      <c r="H11" s="527"/>
      <c r="I11" s="320" t="str">
        <f>'[1]прайс фасады'!C4</f>
        <v>шт</v>
      </c>
      <c r="J11" s="570"/>
      <c r="K11" s="571"/>
      <c r="L11" s="526">
        <f>'предв прайс'!P4</f>
        <v>43</v>
      </c>
      <c r="M11" s="526"/>
      <c r="N11" s="562"/>
      <c r="O11" s="562"/>
      <c r="P11" s="552">
        <f>'предв прайс'!Q4</f>
        <v>63</v>
      </c>
      <c r="Q11" s="552"/>
    </row>
    <row r="12" spans="1:18" ht="14.5" customHeight="1">
      <c r="A12" s="527" t="str">
        <f>'предв прайс'!B5</f>
        <v>Кронштейн опорный ОЗКО 75-100</v>
      </c>
      <c r="B12" s="527"/>
      <c r="C12" s="527"/>
      <c r="D12" s="527"/>
      <c r="E12" s="527"/>
      <c r="F12" s="527"/>
      <c r="G12" s="527"/>
      <c r="H12" s="527"/>
      <c r="I12" s="320" t="str">
        <f>'[1]прайс фасады'!C5</f>
        <v>шт</v>
      </c>
      <c r="J12" s="560"/>
      <c r="K12" s="560"/>
      <c r="L12" s="526">
        <f>'предв прайс'!P5</f>
        <v>50</v>
      </c>
      <c r="M12" s="526"/>
      <c r="N12" s="562"/>
      <c r="O12" s="562"/>
      <c r="P12" s="552">
        <f>'предв прайс'!Q5</f>
        <v>73</v>
      </c>
      <c r="Q12" s="552"/>
    </row>
    <row r="13" spans="1:18" ht="14.5" customHeight="1">
      <c r="A13" s="527" t="str">
        <f>'предв прайс'!B6</f>
        <v xml:space="preserve">Кронштейн опорный ОЗКО 75-125 </v>
      </c>
      <c r="B13" s="527"/>
      <c r="C13" s="527"/>
      <c r="D13" s="527"/>
      <c r="E13" s="527"/>
      <c r="F13" s="527"/>
      <c r="G13" s="527"/>
      <c r="H13" s="527"/>
      <c r="I13" s="320" t="str">
        <f>'[1]прайс фасады'!C6</f>
        <v>шт</v>
      </c>
      <c r="J13" s="560"/>
      <c r="K13" s="560"/>
      <c r="L13" s="526">
        <f>'предв прайс'!P6</f>
        <v>56</v>
      </c>
      <c r="M13" s="526"/>
      <c r="N13" s="562"/>
      <c r="O13" s="562"/>
      <c r="P13" s="552">
        <f>'предв прайс'!Q6</f>
        <v>82</v>
      </c>
      <c r="Q13" s="552"/>
    </row>
    <row r="14" spans="1:18" ht="14.5" customHeight="1">
      <c r="A14" s="527" t="str">
        <f>'предв прайс'!B7</f>
        <v>Кронштейн опорный ОЗКО 75-150</v>
      </c>
      <c r="B14" s="527"/>
      <c r="C14" s="527"/>
      <c r="D14" s="527"/>
      <c r="E14" s="527"/>
      <c r="F14" s="527"/>
      <c r="G14" s="527"/>
      <c r="H14" s="527"/>
      <c r="I14" s="320" t="str">
        <f>'[1]прайс фасады'!C7</f>
        <v>шт</v>
      </c>
      <c r="J14" s="572"/>
      <c r="K14" s="573"/>
      <c r="L14" s="526">
        <f>'предв прайс'!P7</f>
        <v>63</v>
      </c>
      <c r="M14" s="526"/>
      <c r="N14" s="574"/>
      <c r="O14" s="575"/>
      <c r="P14" s="552">
        <f>'предв прайс'!Q7</f>
        <v>91</v>
      </c>
      <c r="Q14" s="552"/>
    </row>
    <row r="15" spans="1:18" ht="14.5" customHeight="1">
      <c r="A15" s="527" t="str">
        <f>'предв прайс'!B8</f>
        <v>Кронштейн опорный ОЗКО 75-175</v>
      </c>
      <c r="B15" s="527"/>
      <c r="C15" s="527"/>
      <c r="D15" s="527"/>
      <c r="E15" s="527"/>
      <c r="F15" s="527"/>
      <c r="G15" s="527"/>
      <c r="H15" s="527"/>
      <c r="I15" s="320" t="str">
        <f>'[1]прайс фасады'!C8</f>
        <v>шт</v>
      </c>
      <c r="J15" s="560"/>
      <c r="K15" s="560"/>
      <c r="L15" s="526">
        <f>'предв прайс'!P8</f>
        <v>69</v>
      </c>
      <c r="M15" s="526"/>
      <c r="N15" s="562"/>
      <c r="O15" s="562"/>
      <c r="P15" s="552">
        <f>'предв прайс'!Q8</f>
        <v>101</v>
      </c>
      <c r="Q15" s="552"/>
    </row>
    <row r="16" spans="1:18" ht="14.5" customHeight="1">
      <c r="A16" s="527" t="str">
        <f>'предв прайс'!B9</f>
        <v>Кронштейн опорный ОЗКО 75-200</v>
      </c>
      <c r="B16" s="527"/>
      <c r="C16" s="527"/>
      <c r="D16" s="527"/>
      <c r="E16" s="527"/>
      <c r="F16" s="527"/>
      <c r="G16" s="527"/>
      <c r="H16" s="527"/>
      <c r="I16" s="320" t="str">
        <f>'[1]прайс фасады'!C9</f>
        <v>шт</v>
      </c>
      <c r="J16" s="560"/>
      <c r="K16" s="560"/>
      <c r="L16" s="526">
        <f>'предв прайс'!P9</f>
        <v>77</v>
      </c>
      <c r="M16" s="526"/>
      <c r="N16" s="562"/>
      <c r="O16" s="562"/>
      <c r="P16" s="552">
        <f>'предв прайс'!Q9</f>
        <v>112</v>
      </c>
      <c r="Q16" s="552"/>
    </row>
    <row r="17" spans="1:17" ht="14.5" customHeight="1">
      <c r="A17" s="527" t="str">
        <f>'предв прайс'!B10</f>
        <v>Кронштейн опорный ОЗКО 75-225</v>
      </c>
      <c r="B17" s="527"/>
      <c r="C17" s="527"/>
      <c r="D17" s="527"/>
      <c r="E17" s="527"/>
      <c r="F17" s="527"/>
      <c r="G17" s="527"/>
      <c r="H17" s="527"/>
      <c r="I17" s="320" t="str">
        <f>'[1]прайс фасады'!C10</f>
        <v>шт</v>
      </c>
      <c r="J17" s="560"/>
      <c r="K17" s="560"/>
      <c r="L17" s="526">
        <f>'предв прайс'!P10</f>
        <v>83</v>
      </c>
      <c r="M17" s="526"/>
      <c r="N17" s="562"/>
      <c r="O17" s="562"/>
      <c r="P17" s="552">
        <f>'предв прайс'!Q10</f>
        <v>122</v>
      </c>
      <c r="Q17" s="552"/>
    </row>
    <row r="18" spans="1:17" ht="14.5" customHeight="1">
      <c r="A18" s="527" t="str">
        <f>'предв прайс'!B11</f>
        <v xml:space="preserve">Кронштейн опорный ОЗКО 75-250 </v>
      </c>
      <c r="B18" s="527"/>
      <c r="C18" s="527"/>
      <c r="D18" s="527"/>
      <c r="E18" s="527"/>
      <c r="F18" s="527"/>
      <c r="G18" s="527"/>
      <c r="H18" s="527"/>
      <c r="I18" s="320" t="str">
        <f>'[1]прайс фасады'!C11</f>
        <v>шт</v>
      </c>
      <c r="J18" s="560"/>
      <c r="K18" s="560"/>
      <c r="L18" s="526">
        <f>'предв прайс'!P11</f>
        <v>90</v>
      </c>
      <c r="M18" s="526"/>
      <c r="N18" s="562"/>
      <c r="O18" s="562"/>
      <c r="P18" s="552">
        <f>'предв прайс'!Q11</f>
        <v>131</v>
      </c>
      <c r="Q18" s="552"/>
    </row>
    <row r="19" spans="1:17" ht="14.5" customHeight="1">
      <c r="A19" s="527" t="str">
        <f>'предв прайс'!B12</f>
        <v xml:space="preserve">Кронштейн подвижной ОЗКП 75-35 </v>
      </c>
      <c r="B19" s="527"/>
      <c r="C19" s="527"/>
      <c r="D19" s="527"/>
      <c r="E19" s="527"/>
      <c r="F19" s="527"/>
      <c r="G19" s="527"/>
      <c r="H19" s="527"/>
      <c r="I19" s="320" t="str">
        <f>'[1]прайс фасады'!C12</f>
        <v>шт</v>
      </c>
      <c r="J19" s="560"/>
      <c r="K19" s="560"/>
      <c r="L19" s="526">
        <f>'предв прайс'!P12</f>
        <v>34</v>
      </c>
      <c r="M19" s="526"/>
      <c r="N19" s="562"/>
      <c r="O19" s="562"/>
      <c r="P19" s="552">
        <f>'предв прайс'!Q12</f>
        <v>48</v>
      </c>
      <c r="Q19" s="552"/>
    </row>
    <row r="20" spans="1:17" ht="14.5" customHeight="1">
      <c r="A20" s="527" t="str">
        <f>'предв прайс'!B13</f>
        <v>Кронштейн подвижной ОЗКП 75-50</v>
      </c>
      <c r="B20" s="527"/>
      <c r="C20" s="527"/>
      <c r="D20" s="527"/>
      <c r="E20" s="527"/>
      <c r="F20" s="527"/>
      <c r="G20" s="527"/>
      <c r="H20" s="527"/>
      <c r="I20" s="320" t="str">
        <f>'[1]прайс фасады'!C13</f>
        <v>шт</v>
      </c>
      <c r="J20" s="560"/>
      <c r="K20" s="560"/>
      <c r="L20" s="526">
        <f>'предв прайс'!P13</f>
        <v>38</v>
      </c>
      <c r="M20" s="526"/>
      <c r="N20" s="562"/>
      <c r="O20" s="562"/>
      <c r="P20" s="552">
        <f>'предв прайс'!Q13</f>
        <v>55</v>
      </c>
      <c r="Q20" s="552"/>
    </row>
    <row r="21" spans="1:17" ht="14.5" customHeight="1">
      <c r="A21" s="527" t="str">
        <f>'предв прайс'!B14</f>
        <v>Кронштейн подвижной ОЗКП 75-100</v>
      </c>
      <c r="B21" s="527"/>
      <c r="C21" s="527"/>
      <c r="D21" s="527"/>
      <c r="E21" s="527"/>
      <c r="F21" s="527"/>
      <c r="G21" s="527"/>
      <c r="H21" s="527"/>
      <c r="I21" s="320" t="str">
        <f>'[1]прайс фасады'!C14</f>
        <v>шт</v>
      </c>
      <c r="J21" s="560"/>
      <c r="K21" s="560"/>
      <c r="L21" s="526">
        <f>'предв прайс'!P14</f>
        <v>50</v>
      </c>
      <c r="M21" s="526"/>
      <c r="N21" s="562"/>
      <c r="O21" s="562"/>
      <c r="P21" s="552">
        <f>'предв прайс'!Q14</f>
        <v>73</v>
      </c>
      <c r="Q21" s="552"/>
    </row>
    <row r="22" spans="1:17" ht="14.5" customHeight="1">
      <c r="A22" s="527" t="str">
        <f>'предв прайс'!B15</f>
        <v xml:space="preserve">Кронштейн подвижной ОЗКП 75-150 </v>
      </c>
      <c r="B22" s="527"/>
      <c r="C22" s="527"/>
      <c r="D22" s="527"/>
      <c r="E22" s="527"/>
      <c r="F22" s="527"/>
      <c r="G22" s="527"/>
      <c r="H22" s="527"/>
      <c r="I22" s="320" t="str">
        <f>'[1]прайс фасады'!C15</f>
        <v>шт</v>
      </c>
      <c r="J22" s="560"/>
      <c r="K22" s="560"/>
      <c r="L22" s="526">
        <f>'предв прайс'!P15</f>
        <v>63</v>
      </c>
      <c r="M22" s="526"/>
      <c r="N22" s="562"/>
      <c r="O22" s="562"/>
      <c r="P22" s="552">
        <f>'предв прайс'!Q15</f>
        <v>91</v>
      </c>
      <c r="Q22" s="552"/>
    </row>
    <row r="23" spans="1:17" ht="12.25" customHeight="1">
      <c r="A23" s="559" t="str">
        <f>'[1]прайс фасады'!B17</f>
        <v>Направляющие профили</v>
      </c>
      <c r="B23" s="559"/>
      <c r="C23" s="559"/>
      <c r="D23" s="559"/>
      <c r="E23" s="559"/>
      <c r="F23" s="559"/>
      <c r="G23" s="559"/>
      <c r="H23" s="559"/>
      <c r="I23" s="320"/>
      <c r="J23" s="560"/>
      <c r="K23" s="560"/>
      <c r="L23" s="560"/>
      <c r="M23" s="560"/>
      <c r="N23" s="561"/>
      <c r="O23" s="561"/>
      <c r="P23" s="558"/>
      <c r="Q23" s="558"/>
    </row>
    <row r="24" spans="1:17" ht="14.5" customHeight="1">
      <c r="A24" s="527" t="str">
        <f>'предв прайс'!B18</f>
        <v xml:space="preserve">Пр. L-образный 50 ОЗПУ 40-50  </v>
      </c>
      <c r="B24" s="527"/>
      <c r="C24" s="527"/>
      <c r="D24" s="527"/>
      <c r="E24" s="527"/>
      <c r="F24" s="527"/>
      <c r="G24" s="527"/>
      <c r="H24" s="527"/>
      <c r="I24" s="320" t="str">
        <f>'[1]прайс фасады'!C18</f>
        <v>пог.м</v>
      </c>
      <c r="J24" s="526">
        <f>'предв прайс'!G18</f>
        <v>160</v>
      </c>
      <c r="K24" s="526"/>
      <c r="L24" s="557"/>
      <c r="M24" s="557"/>
      <c r="N24" s="552">
        <f>'предв прайс'!L18</f>
        <v>253</v>
      </c>
      <c r="O24" s="552"/>
      <c r="P24" s="558"/>
      <c r="Q24" s="558"/>
    </row>
    <row r="25" spans="1:17" ht="14.5" customHeight="1">
      <c r="A25" s="527" t="str">
        <f>'предв прайс'!B19</f>
        <v xml:space="preserve">Пр. L-образный 65 ОЗПУ 40-65 </v>
      </c>
      <c r="B25" s="527"/>
      <c r="C25" s="527"/>
      <c r="D25" s="527"/>
      <c r="E25" s="527"/>
      <c r="F25" s="527"/>
      <c r="G25" s="527"/>
      <c r="H25" s="527"/>
      <c r="I25" s="320" t="str">
        <f>'[1]прайс фасады'!C19</f>
        <v>пог.м</v>
      </c>
      <c r="J25" s="526">
        <f>'предв прайс'!G19</f>
        <v>185</v>
      </c>
      <c r="K25" s="526"/>
      <c r="L25" s="557"/>
      <c r="M25" s="557"/>
      <c r="N25" s="552">
        <f>'предв прайс'!L19</f>
        <v>293</v>
      </c>
      <c r="O25" s="552"/>
      <c r="P25" s="558"/>
      <c r="Q25" s="558"/>
    </row>
    <row r="26" spans="1:17" ht="14.5" customHeight="1">
      <c r="A26" s="527" t="str">
        <f>'предв прайс'!B20</f>
        <v xml:space="preserve">Пр. L-образный усиленный ОЗПУУ 40-67 </v>
      </c>
      <c r="B26" s="527"/>
      <c r="C26" s="527"/>
      <c r="D26" s="527"/>
      <c r="E26" s="527"/>
      <c r="F26" s="527"/>
      <c r="G26" s="527"/>
      <c r="H26" s="527"/>
      <c r="I26" s="320" t="str">
        <f>'[1]прайс фасады'!C20</f>
        <v>пог.м</v>
      </c>
      <c r="J26" s="526">
        <f>'предв прайс'!G20</f>
        <v>199</v>
      </c>
      <c r="K26" s="526"/>
      <c r="L26" s="557"/>
      <c r="M26" s="557"/>
      <c r="N26" s="552">
        <f>'предв прайс'!L20</f>
        <v>317</v>
      </c>
      <c r="O26" s="552"/>
      <c r="P26" s="558"/>
      <c r="Q26" s="558"/>
    </row>
    <row r="27" spans="1:17" ht="14.5" customHeight="1">
      <c r="A27" s="527" t="str">
        <f>'предв прайс'!B21</f>
        <v xml:space="preserve">Пр. Z-образный ОЗПЗ 20-70 </v>
      </c>
      <c r="B27" s="527"/>
      <c r="C27" s="527"/>
      <c r="D27" s="527"/>
      <c r="E27" s="527"/>
      <c r="F27" s="527"/>
      <c r="G27" s="527"/>
      <c r="H27" s="527"/>
      <c r="I27" s="320" t="str">
        <f>'[1]прайс фасады'!C21</f>
        <v>пог.м</v>
      </c>
      <c r="J27" s="526">
        <f>'предв прайс'!G21</f>
        <v>145</v>
      </c>
      <c r="K27" s="526"/>
      <c r="L27" s="557"/>
      <c r="M27" s="557"/>
      <c r="N27" s="552">
        <f>'предв прайс'!L21</f>
        <v>231</v>
      </c>
      <c r="O27" s="552"/>
      <c r="P27" s="558"/>
      <c r="Q27" s="558"/>
    </row>
    <row r="28" spans="1:17" ht="14.5" customHeight="1">
      <c r="A28" s="527" t="str">
        <f>'предв прайс'!B22</f>
        <v xml:space="preserve">Пр. Z-образный усиленный ОЗПЗУ 20-90  </v>
      </c>
      <c r="B28" s="527"/>
      <c r="C28" s="527"/>
      <c r="D28" s="527"/>
      <c r="E28" s="527"/>
      <c r="F28" s="527"/>
      <c r="G28" s="527"/>
      <c r="H28" s="527"/>
      <c r="I28" s="320" t="str">
        <f>'[1]прайс фасады'!C22</f>
        <v>пог.м</v>
      </c>
      <c r="J28" s="526">
        <f>'предв прайс'!G22</f>
        <v>308</v>
      </c>
      <c r="K28" s="526"/>
      <c r="L28" s="557"/>
      <c r="M28" s="557"/>
      <c r="N28" s="552">
        <f>'предв прайс'!L22</f>
        <v>489</v>
      </c>
      <c r="O28" s="552"/>
      <c r="P28" s="558"/>
      <c r="Q28" s="558"/>
    </row>
    <row r="29" spans="1:17" ht="14.5" customHeight="1">
      <c r="A29" s="527" t="str">
        <f>'предв прайс'!B23</f>
        <v xml:space="preserve">Пр. стартовый ОЗПС 13-2500  </v>
      </c>
      <c r="B29" s="527"/>
      <c r="C29" s="527"/>
      <c r="D29" s="527"/>
      <c r="E29" s="527"/>
      <c r="F29" s="527"/>
      <c r="G29" s="527"/>
      <c r="H29" s="527"/>
      <c r="I29" s="320" t="str">
        <f>'[1]прайс фасады'!C23</f>
        <v>шт</v>
      </c>
      <c r="J29" s="526">
        <f>'предв прайс'!G23</f>
        <v>385</v>
      </c>
      <c r="K29" s="526"/>
      <c r="L29" s="557"/>
      <c r="M29" s="557"/>
      <c r="N29" s="552">
        <f>'предв прайс'!L23</f>
        <v>614</v>
      </c>
      <c r="O29" s="552"/>
      <c r="P29" s="558"/>
      <c r="Q29" s="558"/>
    </row>
    <row r="30" spans="1:17" ht="14.5" customHeight="1">
      <c r="A30" s="527" t="str">
        <f>'предв прайс'!B24</f>
        <v xml:space="preserve">Пр. шляпный 23 ОЗПШУ 20-23-85  </v>
      </c>
      <c r="B30" s="527"/>
      <c r="C30" s="527"/>
      <c r="D30" s="527"/>
      <c r="E30" s="527"/>
      <c r="F30" s="527"/>
      <c r="G30" s="527"/>
      <c r="H30" s="527"/>
      <c r="I30" s="320" t="str">
        <f>'[1]прайс фасады'!C24</f>
        <v>пог.м</v>
      </c>
      <c r="J30" s="526">
        <f>'предв прайс'!G24</f>
        <v>192</v>
      </c>
      <c r="K30" s="526"/>
      <c r="L30" s="557"/>
      <c r="M30" s="557"/>
      <c r="N30" s="552">
        <f>'предв прайс'!L24</f>
        <v>305</v>
      </c>
      <c r="O30" s="552"/>
      <c r="P30" s="558"/>
      <c r="Q30" s="558"/>
    </row>
    <row r="31" spans="1:17" ht="14.5" customHeight="1">
      <c r="A31" s="527" t="str">
        <f>'предв прайс'!B25</f>
        <v xml:space="preserve">Пр. шляпный 23М ОЗПШУ 20-23-73 </v>
      </c>
      <c r="B31" s="527"/>
      <c r="C31" s="527"/>
      <c r="D31" s="527"/>
      <c r="E31" s="527"/>
      <c r="F31" s="527"/>
      <c r="G31" s="527"/>
      <c r="H31" s="527"/>
      <c r="I31" s="320" t="str">
        <f>'[1]прайс фасады'!C25</f>
        <v>пог.м</v>
      </c>
      <c r="J31" s="526">
        <f>'предв прайс'!G25</f>
        <v>172</v>
      </c>
      <c r="K31" s="526"/>
      <c r="L31" s="557"/>
      <c r="M31" s="557"/>
      <c r="N31" s="552">
        <f>'предв прайс'!L25</f>
        <v>273</v>
      </c>
      <c r="O31" s="552"/>
      <c r="P31" s="558"/>
      <c r="Q31" s="558"/>
    </row>
    <row r="32" spans="1:17" ht="14.5" customHeight="1">
      <c r="A32" s="527" t="str">
        <f>'предв прайс'!B26</f>
        <v xml:space="preserve">Пр. шляпный 60М ОЗПШ 20-60 </v>
      </c>
      <c r="B32" s="527"/>
      <c r="C32" s="527"/>
      <c r="D32" s="527"/>
      <c r="E32" s="527"/>
      <c r="F32" s="527"/>
      <c r="G32" s="527"/>
      <c r="H32" s="527"/>
      <c r="I32" s="320" t="str">
        <f>'[1]прайс фасады'!C26</f>
        <v>пог.м</v>
      </c>
      <c r="J32" s="526">
        <f>'предв прайс'!G26</f>
        <v>236</v>
      </c>
      <c r="K32" s="526"/>
      <c r="L32" s="557"/>
      <c r="M32" s="557"/>
      <c r="N32" s="552">
        <f>'предв прайс'!L26</f>
        <v>376</v>
      </c>
      <c r="O32" s="552"/>
      <c r="P32" s="558"/>
      <c r="Q32" s="558"/>
    </row>
    <row r="33" spans="1:26" ht="14.5" customHeight="1">
      <c r="A33" s="527" t="str">
        <f>'предв прайс'!B27</f>
        <v xml:space="preserve">Пр. шляпный 60П ОЗПШП 20-60 </v>
      </c>
      <c r="B33" s="527"/>
      <c r="C33" s="527"/>
      <c r="D33" s="527"/>
      <c r="E33" s="527"/>
      <c r="F33" s="527"/>
      <c r="G33" s="527"/>
      <c r="H33" s="527"/>
      <c r="I33" s="320" t="str">
        <f>'[1]прайс фасады'!C27</f>
        <v>пог.м</v>
      </c>
      <c r="J33" s="526">
        <f>'предв прайс'!G27</f>
        <v>423</v>
      </c>
      <c r="K33" s="526"/>
      <c r="L33" s="557"/>
      <c r="M33" s="557"/>
      <c r="N33" s="552">
        <f>'предв прайс'!L27</f>
        <v>675</v>
      </c>
      <c r="O33" s="552"/>
      <c r="P33" s="558"/>
      <c r="Q33" s="558"/>
    </row>
    <row r="34" spans="1:26" ht="14.5" customHeight="1">
      <c r="A34" s="527" t="str">
        <f>'предв прайс'!B28</f>
        <v xml:space="preserve">Пр. шляпный 80М ОЗПШ 20-80  </v>
      </c>
      <c r="B34" s="527"/>
      <c r="C34" s="527"/>
      <c r="D34" s="527"/>
      <c r="E34" s="527"/>
      <c r="F34" s="527"/>
      <c r="G34" s="527"/>
      <c r="H34" s="527"/>
      <c r="I34" s="325" t="str">
        <f>'[1]прайс фасады'!C28</f>
        <v>пог.м</v>
      </c>
      <c r="J34" s="526">
        <f>'предв прайс'!G28</f>
        <v>269</v>
      </c>
      <c r="K34" s="526"/>
      <c r="L34" s="551"/>
      <c r="M34" s="551"/>
      <c r="N34" s="552">
        <f>'предв прайс'!L28</f>
        <v>429</v>
      </c>
      <c r="O34" s="552"/>
      <c r="P34" s="553"/>
      <c r="Q34" s="554"/>
    </row>
    <row r="35" spans="1:26" ht="19.3" customHeight="1">
      <c r="B35" s="555" t="s">
        <v>173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76"/>
      <c r="Q35" s="76"/>
    </row>
    <row r="36" spans="1:26" ht="24.45" customHeight="1">
      <c r="A36" s="536" t="s">
        <v>170</v>
      </c>
      <c r="B36" s="537"/>
      <c r="C36" s="537"/>
      <c r="D36" s="537"/>
      <c r="E36" s="537"/>
      <c r="F36" s="537"/>
      <c r="G36" s="537"/>
      <c r="H36" s="538"/>
      <c r="I36" s="542" t="s">
        <v>171</v>
      </c>
      <c r="J36" s="544" t="s">
        <v>174</v>
      </c>
      <c r="K36" s="544"/>
      <c r="L36" s="544"/>
      <c r="M36" s="545" t="s">
        <v>649</v>
      </c>
      <c r="N36" s="545"/>
      <c r="O36" s="545"/>
      <c r="P36" s="544" t="s">
        <v>175</v>
      </c>
      <c r="Q36" s="544"/>
    </row>
    <row r="37" spans="1:26" ht="23.15">
      <c r="A37" s="539"/>
      <c r="B37" s="540"/>
      <c r="C37" s="540"/>
      <c r="D37" s="540"/>
      <c r="E37" s="540"/>
      <c r="F37" s="540"/>
      <c r="G37" s="540"/>
      <c r="H37" s="541"/>
      <c r="I37" s="543"/>
      <c r="J37" s="323" t="s">
        <v>176</v>
      </c>
      <c r="K37" s="323" t="s">
        <v>177</v>
      </c>
      <c r="L37" s="323" t="s">
        <v>172</v>
      </c>
      <c r="M37" s="118" t="s">
        <v>176</v>
      </c>
      <c r="N37" s="118" t="s">
        <v>177</v>
      </c>
      <c r="O37" s="118" t="s">
        <v>172</v>
      </c>
      <c r="P37" s="323" t="s">
        <v>178</v>
      </c>
      <c r="Q37" s="323" t="s">
        <v>179</v>
      </c>
    </row>
    <row r="38" spans="1:26" ht="10.95" customHeight="1">
      <c r="A38" s="527" t="str">
        <f>'предв прайс'!B30</f>
        <v xml:space="preserve">Кассета фас. прямая ОЗКФП25  </v>
      </c>
      <c r="B38" s="527"/>
      <c r="C38" s="527"/>
      <c r="D38" s="527"/>
      <c r="E38" s="527"/>
      <c r="F38" s="527"/>
      <c r="G38" s="527"/>
      <c r="H38" s="527"/>
      <c r="I38" s="320" t="str">
        <f>'[1]прайс фасады'!C30</f>
        <v>м²</v>
      </c>
      <c r="J38" s="321">
        <f>'предв прайс'!E30</f>
        <v>1001</v>
      </c>
      <c r="K38" s="321">
        <f>'предв прайс'!F30</f>
        <v>1405</v>
      </c>
      <c r="L38" s="321">
        <f>'предв прайс'!G30</f>
        <v>2190</v>
      </c>
      <c r="M38" s="322">
        <f>'предв прайс'!H30</f>
        <v>1450</v>
      </c>
      <c r="N38" s="322">
        <f>'предв прайс'!J30</f>
        <v>1854</v>
      </c>
      <c r="O38" s="322">
        <f>'предв прайс'!L30</f>
        <v>2771</v>
      </c>
      <c r="P38" s="321">
        <f>'предв прайс'!N30</f>
        <v>1084</v>
      </c>
      <c r="Q38" s="321">
        <f>'предв прайс'!O30</f>
        <v>2097</v>
      </c>
    </row>
    <row r="39" spans="1:26" ht="11.6" customHeight="1">
      <c r="A39" s="527" t="str">
        <f>'[1]прайс фасады'!B31</f>
        <v xml:space="preserve">Кассета фас. прямая ОЗКФП25 (менее 10 шт.)**** </v>
      </c>
      <c r="B39" s="527"/>
      <c r="C39" s="527"/>
      <c r="D39" s="527"/>
      <c r="E39" s="527"/>
      <c r="F39" s="527"/>
      <c r="G39" s="527"/>
      <c r="H39" s="527"/>
      <c r="I39" s="320" t="str">
        <f>'[1]прайс фасады'!C31</f>
        <v>м²</v>
      </c>
      <c r="J39" s="321">
        <f>'предв прайс'!E31</f>
        <v>1277</v>
      </c>
      <c r="K39" s="321">
        <f>'предв прайс'!F31</f>
        <v>1718</v>
      </c>
      <c r="L39" s="321">
        <f>'предв прайс'!G31</f>
        <v>2703</v>
      </c>
      <c r="M39" s="322">
        <f>'предв прайс'!H31</f>
        <v>1726</v>
      </c>
      <c r="N39" s="322">
        <f>'предв прайс'!J31</f>
        <v>2299</v>
      </c>
      <c r="O39" s="322">
        <f>'предв прайс'!L31</f>
        <v>3284</v>
      </c>
      <c r="P39" s="321">
        <f>'предв прайс'!N31</f>
        <v>1313</v>
      </c>
      <c r="Q39" s="321">
        <f>'предв прайс'!O31</f>
        <v>2584</v>
      </c>
    </row>
    <row r="40" spans="1:26" ht="12.9" customHeight="1">
      <c r="A40" s="527" t="str">
        <f>'[1]прайс фасады'!B32</f>
        <v xml:space="preserve">Кассета фас. угловая ОЗКФУ25 </v>
      </c>
      <c r="B40" s="527"/>
      <c r="C40" s="527"/>
      <c r="D40" s="527"/>
      <c r="E40" s="527"/>
      <c r="F40" s="527"/>
      <c r="G40" s="527"/>
      <c r="H40" s="527"/>
      <c r="I40" s="320" t="str">
        <f>'[1]прайс фасады'!C32</f>
        <v>м²</v>
      </c>
      <c r="J40" s="321">
        <f>'предв прайс'!E32</f>
        <v>1532</v>
      </c>
      <c r="K40" s="321">
        <f>'предв прайс'!F32</f>
        <v>2008</v>
      </c>
      <c r="L40" s="321">
        <f>'предв прайс'!G32</f>
        <v>3189</v>
      </c>
      <c r="M40" s="322">
        <f>'предв прайс'!H32</f>
        <v>1981</v>
      </c>
      <c r="N40" s="322">
        <f>'предв прайс'!J32</f>
        <v>2589</v>
      </c>
      <c r="O40" s="322">
        <f>'предв прайс'!L32</f>
        <v>3770</v>
      </c>
      <c r="P40" s="321">
        <f>'предв прайс'!N32</f>
        <v>1521</v>
      </c>
      <c r="Q40" s="321">
        <f>'предв прайс'!O32</f>
        <v>3046</v>
      </c>
    </row>
    <row r="41" spans="1:26" ht="10.95" customHeight="1">
      <c r="A41" s="527" t="str">
        <f>'[1]прайс фасады'!B33</f>
        <v xml:space="preserve">Кассета фас. угловая ОЗКФУ25 (менее 10 шт.)**** </v>
      </c>
      <c r="B41" s="527"/>
      <c r="C41" s="527"/>
      <c r="D41" s="527"/>
      <c r="E41" s="527"/>
      <c r="F41" s="527"/>
      <c r="G41" s="527"/>
      <c r="H41" s="527"/>
      <c r="I41" s="320" t="str">
        <f>'[1]прайс фасады'!C33</f>
        <v>м²</v>
      </c>
      <c r="J41" s="321">
        <f>'предв прайс'!E33</f>
        <v>1810</v>
      </c>
      <c r="K41" s="321">
        <f>'предв прайс'!F33</f>
        <v>2309</v>
      </c>
      <c r="L41" s="321">
        <f>'предв прайс'!G33</f>
        <v>3689</v>
      </c>
      <c r="M41" s="322">
        <f>'предв прайс'!H33</f>
        <v>2259</v>
      </c>
      <c r="N41" s="322">
        <f>'предв прайс'!J33</f>
        <v>2890</v>
      </c>
      <c r="O41" s="322">
        <f>'предв прайс'!L33</f>
        <v>4270</v>
      </c>
      <c r="P41" s="321">
        <f>'предв прайс'!N33</f>
        <v>1741</v>
      </c>
      <c r="Q41" s="321">
        <f>'предв прайс'!O33</f>
        <v>3520</v>
      </c>
    </row>
    <row r="42" spans="1:26" ht="11.6" customHeight="1">
      <c r="A42" s="527" t="str">
        <f>'[1]прайс фасады'!B34</f>
        <v xml:space="preserve">Кассета фас. прямая открытого типа ОЗКФПО25 </v>
      </c>
      <c r="B42" s="527"/>
      <c r="C42" s="527"/>
      <c r="D42" s="527"/>
      <c r="E42" s="527"/>
      <c r="F42" s="527"/>
      <c r="G42" s="527"/>
      <c r="H42" s="527"/>
      <c r="I42" s="320" t="str">
        <f>'[1]прайс фасады'!C34</f>
        <v>м²</v>
      </c>
      <c r="J42" s="321">
        <f>'предв прайс'!E34</f>
        <v>1001</v>
      </c>
      <c r="K42" s="321">
        <f>'предв прайс'!F34</f>
        <v>1405</v>
      </c>
      <c r="L42" s="321">
        <f>'предв прайс'!G34</f>
        <v>2190</v>
      </c>
      <c r="M42" s="322">
        <f>'предв прайс'!H34</f>
        <v>1450</v>
      </c>
      <c r="N42" s="322">
        <f>'предв прайс'!J34</f>
        <v>1986</v>
      </c>
      <c r="O42" s="322">
        <f>'предв прайс'!L34</f>
        <v>2771</v>
      </c>
      <c r="P42" s="321">
        <f>'предв прайс'!N34</f>
        <v>1084</v>
      </c>
      <c r="Q42" s="321">
        <f>'предв прайс'!O34</f>
        <v>2097</v>
      </c>
    </row>
    <row r="43" spans="1:26" ht="27" customHeight="1">
      <c r="A43" s="528" t="str">
        <f>'[1]прайс фасады'!B35</f>
        <v>Кассета фас. прямая открытого типа ОЗКФПО25 (менее 10 шт.)****</v>
      </c>
      <c r="B43" s="528"/>
      <c r="C43" s="528"/>
      <c r="D43" s="528"/>
      <c r="E43" s="528"/>
      <c r="F43" s="528"/>
      <c r="G43" s="528"/>
      <c r="H43" s="528"/>
      <c r="I43" s="320" t="str">
        <f>'[1]прайс фасады'!C35</f>
        <v>м²</v>
      </c>
      <c r="J43" s="321">
        <f>'предв прайс'!E35</f>
        <v>1328</v>
      </c>
      <c r="K43" s="321">
        <f>'предв прайс'!F35</f>
        <v>1776</v>
      </c>
      <c r="L43" s="321">
        <f>'предв прайс'!G35</f>
        <v>2800</v>
      </c>
      <c r="M43" s="322">
        <f>'предв прайс'!H35</f>
        <v>1777</v>
      </c>
      <c r="N43" s="322">
        <f>'предв прайс'!J35</f>
        <v>2357</v>
      </c>
      <c r="O43" s="322">
        <f>'предв прайс'!L35</f>
        <v>3381</v>
      </c>
      <c r="P43" s="321">
        <f>'предв прайс'!N35</f>
        <v>1354</v>
      </c>
      <c r="Q43" s="321">
        <f>'предв прайс'!O35</f>
        <v>2675</v>
      </c>
    </row>
    <row r="44" spans="1:26" ht="13.5" customHeight="1">
      <c r="A44" s="527" t="str">
        <f>'[1]прайс фасады'!B36</f>
        <v>Кассета фас. угловая открытого типа ОЗКФУО25</v>
      </c>
      <c r="B44" s="527"/>
      <c r="C44" s="527"/>
      <c r="D44" s="527"/>
      <c r="E44" s="527"/>
      <c r="F44" s="527"/>
      <c r="G44" s="527"/>
      <c r="H44" s="527"/>
      <c r="I44" s="320" t="str">
        <f>'[1]прайс фасады'!C36</f>
        <v>м²</v>
      </c>
      <c r="J44" s="321">
        <f>'предв прайс'!E36</f>
        <v>1532</v>
      </c>
      <c r="K44" s="321">
        <f>'предв прайс'!F36</f>
        <v>2008</v>
      </c>
      <c r="L44" s="321">
        <f>'предв прайс'!G36</f>
        <v>3189</v>
      </c>
      <c r="M44" s="322">
        <f>'предв прайс'!H36</f>
        <v>1981</v>
      </c>
      <c r="N44" s="322">
        <f>'предв прайс'!J36</f>
        <v>2589</v>
      </c>
      <c r="O44" s="322">
        <f>'предв прайс'!L36</f>
        <v>3770</v>
      </c>
      <c r="P44" s="321">
        <f>'предв прайс'!N36</f>
        <v>1521</v>
      </c>
      <c r="Q44" s="321">
        <f>'предв прайс'!O36</f>
        <v>3046</v>
      </c>
    </row>
    <row r="45" spans="1:26" ht="27.65" customHeight="1">
      <c r="A45" s="528" t="str">
        <f>'[1]прайс фасады'!B37</f>
        <v>Кассета фас. угловая открытого типа ОЗКФУО25 (менее 10 шт.)****</v>
      </c>
      <c r="B45" s="528"/>
      <c r="C45" s="528"/>
      <c r="D45" s="528"/>
      <c r="E45" s="528"/>
      <c r="F45" s="528"/>
      <c r="G45" s="528"/>
      <c r="H45" s="528"/>
      <c r="I45" s="320" t="str">
        <f>'[1]прайс фасады'!C37</f>
        <v>м²</v>
      </c>
      <c r="J45" s="321">
        <f>'предв прайс'!E37</f>
        <v>1862</v>
      </c>
      <c r="K45" s="321">
        <f>'предв прайс'!F37</f>
        <v>2367</v>
      </c>
      <c r="L45" s="321">
        <f>'предв прайс'!G37</f>
        <v>3786</v>
      </c>
      <c r="M45" s="322">
        <f>'предв прайс'!H37</f>
        <v>2311</v>
      </c>
      <c r="N45" s="322">
        <f>'предв прайс'!J37</f>
        <v>2948</v>
      </c>
      <c r="O45" s="322">
        <f>'предв прайс'!L37</f>
        <v>4367</v>
      </c>
      <c r="P45" s="321">
        <f>'предв прайс'!N37</f>
        <v>1782</v>
      </c>
      <c r="Q45" s="321">
        <f>'предв прайс'!O37</f>
        <v>3612</v>
      </c>
      <c r="R45" s="99"/>
      <c r="S45" s="99"/>
      <c r="T45" s="99"/>
      <c r="U45" s="99"/>
      <c r="V45" s="99"/>
      <c r="W45" s="99"/>
      <c r="X45" s="99"/>
      <c r="Y45" s="99"/>
      <c r="Z45" s="99"/>
    </row>
    <row r="46" spans="1:26">
      <c r="A46" s="556" t="s">
        <v>189</v>
      </c>
      <c r="B46" s="556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75.900000000000006" customHeight="1">
      <c r="A47" s="548" t="s">
        <v>190</v>
      </c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</row>
    <row r="48" spans="1:26">
      <c r="A48" s="549" t="s">
        <v>585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0"/>
    </row>
    <row r="49" spans="1:17" ht="19.95">
      <c r="A49" s="50" t="s">
        <v>191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78"/>
      <c r="Q49" s="78"/>
    </row>
    <row r="50" spans="1:17">
      <c r="Q50" s="76"/>
    </row>
    <row r="51" spans="1:17" ht="19.3">
      <c r="D51" s="72"/>
      <c r="E51" s="462" t="s">
        <v>166</v>
      </c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72"/>
      <c r="Q51" s="72"/>
    </row>
    <row r="52" spans="1:17" ht="14.8" customHeight="1">
      <c r="D52" s="73"/>
      <c r="E52" s="550" t="s">
        <v>167</v>
      </c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</row>
    <row r="53" spans="1:17"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</row>
    <row r="54" spans="1:17" ht="20.6">
      <c r="E54" s="546" t="s">
        <v>168</v>
      </c>
      <c r="F54" s="546"/>
      <c r="G54" s="546"/>
      <c r="H54" s="546"/>
      <c r="I54" s="546"/>
      <c r="J54" s="546"/>
      <c r="K54" s="546"/>
      <c r="L54" s="546"/>
      <c r="M54" s="546"/>
      <c r="N54" s="546"/>
      <c r="O54" s="546"/>
      <c r="P54" s="468">
        <f>P5</f>
        <v>44621</v>
      </c>
      <c r="Q54" s="468"/>
    </row>
    <row r="55" spans="1:17" ht="25.1">
      <c r="C55" s="74"/>
      <c r="D55" s="74"/>
      <c r="E55" s="74"/>
      <c r="F55" s="74"/>
      <c r="G55" s="74"/>
      <c r="H55" s="74"/>
      <c r="I55" s="74"/>
      <c r="J55" s="74"/>
      <c r="K55" s="547" t="s">
        <v>169</v>
      </c>
      <c r="L55" s="547"/>
      <c r="M55" s="547"/>
      <c r="N55" s="547"/>
      <c r="O55" s="547"/>
      <c r="P55" s="547"/>
      <c r="Q55" s="75"/>
    </row>
    <row r="56" spans="1:17" ht="20.6">
      <c r="A56" s="529" t="s">
        <v>192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</row>
    <row r="57" spans="1:17" ht="24.45" customHeight="1">
      <c r="A57" s="536" t="s">
        <v>170</v>
      </c>
      <c r="B57" s="537"/>
      <c r="C57" s="537"/>
      <c r="D57" s="537"/>
      <c r="E57" s="537"/>
      <c r="F57" s="537"/>
      <c r="G57" s="537"/>
      <c r="H57" s="538"/>
      <c r="I57" s="542" t="s">
        <v>171</v>
      </c>
      <c r="J57" s="544" t="s">
        <v>174</v>
      </c>
      <c r="K57" s="544"/>
      <c r="L57" s="544"/>
      <c r="M57" s="545" t="s">
        <v>649</v>
      </c>
      <c r="N57" s="545"/>
      <c r="O57" s="545"/>
      <c r="P57" s="544" t="s">
        <v>175</v>
      </c>
      <c r="Q57" s="544"/>
    </row>
    <row r="58" spans="1:17" ht="23.15">
      <c r="A58" s="539"/>
      <c r="B58" s="540"/>
      <c r="C58" s="540"/>
      <c r="D58" s="540"/>
      <c r="E58" s="540"/>
      <c r="F58" s="540"/>
      <c r="G58" s="540"/>
      <c r="H58" s="541"/>
      <c r="I58" s="543"/>
      <c r="J58" s="323" t="s">
        <v>176</v>
      </c>
      <c r="K58" s="323" t="s">
        <v>177</v>
      </c>
      <c r="L58" s="323" t="s">
        <v>172</v>
      </c>
      <c r="M58" s="118" t="s">
        <v>176</v>
      </c>
      <c r="N58" s="118" t="s">
        <v>177</v>
      </c>
      <c r="O58" s="118" t="s">
        <v>172</v>
      </c>
      <c r="P58" s="323" t="s">
        <v>178</v>
      </c>
      <c r="Q58" s="323" t="s">
        <v>179</v>
      </c>
    </row>
    <row r="59" spans="1:17">
      <c r="A59" s="527" t="str">
        <f>'предв прайс'!B46</f>
        <v>Фасадный сайдинг гладкий 271(235) тип 1 ОЗС-1</v>
      </c>
      <c r="B59" s="527"/>
      <c r="C59" s="527"/>
      <c r="D59" s="527"/>
      <c r="E59" s="527"/>
      <c r="F59" s="527"/>
      <c r="G59" s="527"/>
      <c r="H59" s="527"/>
      <c r="I59" s="79" t="str">
        <f>'[1]прайс фасады'!C45</f>
        <v>пог.м</v>
      </c>
      <c r="J59" s="321">
        <f>'предв прайс'!E46</f>
        <v>189</v>
      </c>
      <c r="K59" s="321">
        <f>'предв прайс'!F46</f>
        <v>270</v>
      </c>
      <c r="L59" s="321">
        <f>'предв прайс'!G46</f>
        <v>465</v>
      </c>
      <c r="M59" s="322">
        <f>'предв прайс'!I46</f>
        <v>302</v>
      </c>
      <c r="N59" s="322">
        <f>'предв прайс'!K46</f>
        <v>383</v>
      </c>
      <c r="O59" s="322">
        <f>'предв прайс'!M46</f>
        <v>578</v>
      </c>
      <c r="P59" s="321">
        <f>'предв прайс'!N46</f>
        <v>208</v>
      </c>
      <c r="Q59" s="321">
        <f>'предв прайс'!O46</f>
        <v>424</v>
      </c>
    </row>
    <row r="60" spans="1:17">
      <c r="A60" s="527" t="str">
        <f>'предв прайс'!B47</f>
        <v>Фасадный сайдинг гладкий 271(235) тип 2 ОЗС-2</v>
      </c>
      <c r="B60" s="527"/>
      <c r="C60" s="527"/>
      <c r="D60" s="527"/>
      <c r="E60" s="527"/>
      <c r="F60" s="527"/>
      <c r="G60" s="527"/>
      <c r="H60" s="527"/>
      <c r="I60" s="79" t="str">
        <f>'[1]прайс фасады'!C46</f>
        <v>пог.м</v>
      </c>
      <c r="J60" s="321">
        <f>'предв прайс'!E47</f>
        <v>189</v>
      </c>
      <c r="K60" s="321">
        <f>'предв прайс'!F47</f>
        <v>270</v>
      </c>
      <c r="L60" s="321">
        <f>'предв прайс'!G47</f>
        <v>465</v>
      </c>
      <c r="M60" s="322">
        <f>'предв прайс'!I47</f>
        <v>302</v>
      </c>
      <c r="N60" s="322">
        <f>'предв прайс'!K47</f>
        <v>383</v>
      </c>
      <c r="O60" s="322">
        <f>'предв прайс'!M47</f>
        <v>578</v>
      </c>
      <c r="P60" s="321">
        <f>'предв прайс'!N47</f>
        <v>208</v>
      </c>
      <c r="Q60" s="321">
        <f>'предв прайс'!O47</f>
        <v>424</v>
      </c>
    </row>
    <row r="61" spans="1:17">
      <c r="A61" s="527" t="str">
        <f>'предв прайс'!B48</f>
        <v xml:space="preserve">Фасадный сайдинг двойной 271(235) ОЗСД </v>
      </c>
      <c r="B61" s="527"/>
      <c r="C61" s="527"/>
      <c r="D61" s="527"/>
      <c r="E61" s="527"/>
      <c r="F61" s="527"/>
      <c r="G61" s="527"/>
      <c r="H61" s="527"/>
      <c r="I61" s="79" t="str">
        <f>'[1]прайс фасады'!C47</f>
        <v>пог.м</v>
      </c>
      <c r="J61" s="321">
        <f>'предв прайс'!E48</f>
        <v>189</v>
      </c>
      <c r="K61" s="321">
        <f>'предв прайс'!F48</f>
        <v>270</v>
      </c>
      <c r="L61" s="321">
        <f>'предв прайс'!G48</f>
        <v>465</v>
      </c>
      <c r="M61" s="322">
        <f>'предв прайс'!I48</f>
        <v>302</v>
      </c>
      <c r="N61" s="322">
        <f>'предв прайс'!K48</f>
        <v>383</v>
      </c>
      <c r="O61" s="322">
        <f>'предв прайс'!M48</f>
        <v>578</v>
      </c>
      <c r="P61" s="321">
        <f>'предв прайс'!N48</f>
        <v>208</v>
      </c>
      <c r="Q61" s="321">
        <f>'предв прайс'!O48</f>
        <v>424</v>
      </c>
    </row>
    <row r="62" spans="1:17" ht="14.8" customHeight="1">
      <c r="A62" s="532" t="s">
        <v>196</v>
      </c>
      <c r="B62" s="533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</row>
    <row r="63" spans="1:17" ht="14.8" customHeight="1">
      <c r="A63" s="534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</row>
    <row r="64" spans="1:17" ht="22.5" customHeight="1">
      <c r="A64" s="536" t="s">
        <v>170</v>
      </c>
      <c r="B64" s="537"/>
      <c r="C64" s="537"/>
      <c r="D64" s="537"/>
      <c r="E64" s="537"/>
      <c r="F64" s="537"/>
      <c r="G64" s="537"/>
      <c r="H64" s="538"/>
      <c r="I64" s="542" t="s">
        <v>171</v>
      </c>
      <c r="J64" s="544" t="s">
        <v>174</v>
      </c>
      <c r="K64" s="544"/>
      <c r="L64" s="544"/>
      <c r="M64" s="545" t="s">
        <v>649</v>
      </c>
      <c r="N64" s="545"/>
      <c r="O64" s="545"/>
      <c r="P64" s="544" t="s">
        <v>175</v>
      </c>
      <c r="Q64" s="544"/>
    </row>
    <row r="65" spans="1:17" ht="23.15">
      <c r="A65" s="539"/>
      <c r="B65" s="540"/>
      <c r="C65" s="540"/>
      <c r="D65" s="540"/>
      <c r="E65" s="540"/>
      <c r="F65" s="540"/>
      <c r="G65" s="540"/>
      <c r="H65" s="541"/>
      <c r="I65" s="543"/>
      <c r="J65" s="323" t="s">
        <v>176</v>
      </c>
      <c r="K65" s="323" t="s">
        <v>177</v>
      </c>
      <c r="L65" s="323" t="s">
        <v>172</v>
      </c>
      <c r="M65" s="118" t="s">
        <v>176</v>
      </c>
      <c r="N65" s="118" t="s">
        <v>177</v>
      </c>
      <c r="O65" s="118" t="s">
        <v>172</v>
      </c>
      <c r="P65" s="323" t="s">
        <v>178</v>
      </c>
      <c r="Q65" s="323" t="s">
        <v>179</v>
      </c>
    </row>
    <row r="66" spans="1:17">
      <c r="A66" s="527" t="str">
        <f>'предв прайс'!B50</f>
        <v xml:space="preserve">Накладка переходная ОЗНП - 2500 </v>
      </c>
      <c r="B66" s="527"/>
      <c r="C66" s="527"/>
      <c r="D66" s="527"/>
      <c r="E66" s="527"/>
      <c r="F66" s="527"/>
      <c r="G66" s="527"/>
      <c r="H66" s="527"/>
      <c r="I66" s="79" t="str">
        <f>'[1]прайс фасады'!C49</f>
        <v>шт</v>
      </c>
      <c r="J66" s="321">
        <f>'предв прайс'!E50</f>
        <v>363</v>
      </c>
      <c r="K66" s="321">
        <f>'предв прайс'!F50</f>
        <v>511</v>
      </c>
      <c r="L66" s="321">
        <f>'предв прайс'!G50</f>
        <v>0</v>
      </c>
      <c r="M66" s="322">
        <f>'предв прайс'!H50</f>
        <v>494</v>
      </c>
      <c r="N66" s="322">
        <f>'предв прайс'!J50</f>
        <v>754</v>
      </c>
      <c r="O66" s="322">
        <f>'предв прайс'!L50</f>
        <v>0</v>
      </c>
      <c r="P66" s="321">
        <f>'предв прайс'!N50</f>
        <v>396</v>
      </c>
      <c r="Q66" s="321">
        <f>'предв прайс'!O50</f>
        <v>795</v>
      </c>
    </row>
    <row r="67" spans="1:17">
      <c r="A67" s="527" t="str">
        <f>'предв прайс'!B51</f>
        <v xml:space="preserve">Пр. Стартовый панельный ОЗПСП-1 - 2500 </v>
      </c>
      <c r="B67" s="527"/>
      <c r="C67" s="527"/>
      <c r="D67" s="527"/>
      <c r="E67" s="527"/>
      <c r="F67" s="527"/>
      <c r="G67" s="527"/>
      <c r="H67" s="527"/>
      <c r="I67" s="79" t="str">
        <f>'[1]прайс фасады'!C50</f>
        <v>шт</v>
      </c>
      <c r="J67" s="321">
        <f>'предв прайс'!E51</f>
        <v>283</v>
      </c>
      <c r="K67" s="321">
        <f>'предв прайс'!F51</f>
        <v>398</v>
      </c>
      <c r="L67" s="321">
        <f>'предв прайс'!G51</f>
        <v>0</v>
      </c>
      <c r="M67" s="322">
        <f>'предв прайс'!H51</f>
        <v>383</v>
      </c>
      <c r="N67" s="322">
        <f>'предв прайс'!J51</f>
        <v>584</v>
      </c>
      <c r="O67" s="322">
        <f>'предв прайс'!L51</f>
        <v>0</v>
      </c>
      <c r="P67" s="321">
        <f>'предв прайс'!N51</f>
        <v>309</v>
      </c>
      <c r="Q67" s="321">
        <f>'предв прайс'!O51</f>
        <v>613</v>
      </c>
    </row>
    <row r="68" spans="1:17">
      <c r="A68" s="527" t="str">
        <f>'предв прайс'!B52</f>
        <v>Пр. Стартовый панельный ОЗПСП-2 - 2500</v>
      </c>
      <c r="B68" s="527"/>
      <c r="C68" s="527"/>
      <c r="D68" s="527"/>
      <c r="E68" s="527"/>
      <c r="F68" s="527"/>
      <c r="G68" s="527"/>
      <c r="H68" s="527"/>
      <c r="I68" s="79" t="str">
        <f>'[1]прайс фасады'!C51</f>
        <v>шт</v>
      </c>
      <c r="J68" s="321">
        <f>'предв прайс'!E52</f>
        <v>156</v>
      </c>
      <c r="K68" s="321">
        <f>'предв прайс'!F52</f>
        <v>218</v>
      </c>
      <c r="L68" s="321">
        <f>'предв прайс'!G52</f>
        <v>0</v>
      </c>
      <c r="M68" s="322">
        <f>'предв прайс'!H52</f>
        <v>209</v>
      </c>
      <c r="N68" s="322">
        <f>'предв прайс'!J52</f>
        <v>316</v>
      </c>
      <c r="O68" s="322">
        <f>'предв прайс'!L52</f>
        <v>0</v>
      </c>
      <c r="P68" s="321">
        <f>'предв прайс'!N52</f>
        <v>169</v>
      </c>
      <c r="Q68" s="321">
        <f>'предв прайс'!O52</f>
        <v>329</v>
      </c>
    </row>
    <row r="69" spans="1:17">
      <c r="A69" s="527" t="str">
        <f>'предв прайс'!B53</f>
        <v xml:space="preserve">Пр. Стартовый панельный ОЗПСП-3 - 2500 </v>
      </c>
      <c r="B69" s="527"/>
      <c r="C69" s="527"/>
      <c r="D69" s="527"/>
      <c r="E69" s="527"/>
      <c r="F69" s="527"/>
      <c r="G69" s="527"/>
      <c r="H69" s="527"/>
      <c r="I69" s="79" t="str">
        <f>'[1]прайс фасады'!C52</f>
        <v>шт</v>
      </c>
      <c r="J69" s="321">
        <f>'предв прайс'!E53</f>
        <v>296</v>
      </c>
      <c r="K69" s="321">
        <f>'предв прайс'!F53</f>
        <v>415</v>
      </c>
      <c r="L69" s="321">
        <f>'предв прайс'!G53</f>
        <v>0</v>
      </c>
      <c r="M69" s="322">
        <f>'предв прайс'!H53</f>
        <v>401</v>
      </c>
      <c r="N69" s="322">
        <f>'предв прайс'!J53</f>
        <v>610</v>
      </c>
      <c r="O69" s="322">
        <f>'предв прайс'!L53</f>
        <v>0</v>
      </c>
      <c r="P69" s="321">
        <f>'предв прайс'!N53</f>
        <v>324</v>
      </c>
      <c r="Q69" s="321">
        <f>'предв прайс'!O53</f>
        <v>641</v>
      </c>
    </row>
    <row r="70" spans="1:17">
      <c r="A70" s="527" t="str">
        <f>'предв прайс'!B54</f>
        <v xml:space="preserve">Пр. Стыковой панельный ОЗПСТП-1 - 2500 </v>
      </c>
      <c r="B70" s="527"/>
      <c r="C70" s="527"/>
      <c r="D70" s="527"/>
      <c r="E70" s="527"/>
      <c r="F70" s="527"/>
      <c r="G70" s="527"/>
      <c r="H70" s="527"/>
      <c r="I70" s="79" t="str">
        <f>'[1]прайс фасады'!C53</f>
        <v>шт</v>
      </c>
      <c r="J70" s="321">
        <f>'предв прайс'!E54</f>
        <v>507</v>
      </c>
      <c r="K70" s="321">
        <f>'предв прайс'!F54</f>
        <v>723</v>
      </c>
      <c r="L70" s="321">
        <f>'предв прайс'!G54</f>
        <v>0</v>
      </c>
      <c r="M70" s="322">
        <f>'предв прайс'!H54</f>
        <v>694</v>
      </c>
      <c r="N70" s="322">
        <f>'предв прайс'!J54</f>
        <v>1070</v>
      </c>
      <c r="O70" s="322">
        <f>'предв прайс'!L54</f>
        <v>0</v>
      </c>
      <c r="P70" s="321">
        <f>'предв прайс'!N54</f>
        <v>556</v>
      </c>
      <c r="Q70" s="321">
        <f>'предв прайс'!O54</f>
        <v>1124</v>
      </c>
    </row>
    <row r="71" spans="1:17">
      <c r="A71" s="527" t="str">
        <f>'предв прайс'!B55</f>
        <v>Пр. Стыковой панельный ОЗПСТП-2 - 2500</v>
      </c>
      <c r="B71" s="527"/>
      <c r="C71" s="527"/>
      <c r="D71" s="527"/>
      <c r="E71" s="527"/>
      <c r="F71" s="527"/>
      <c r="G71" s="527"/>
      <c r="H71" s="527"/>
      <c r="I71" s="79" t="str">
        <f>'[1]прайс фасады'!C54</f>
        <v>шт</v>
      </c>
      <c r="J71" s="321">
        <f>'предв прайс'!E55</f>
        <v>210</v>
      </c>
      <c r="K71" s="321">
        <f>'предв прайс'!F55</f>
        <v>294</v>
      </c>
      <c r="L71" s="321">
        <f>'предв прайс'!G55</f>
        <v>0</v>
      </c>
      <c r="M71" s="322">
        <f>'предв прайс'!H55</f>
        <v>283</v>
      </c>
      <c r="N71" s="322">
        <f>'предв прайс'!J55</f>
        <v>429</v>
      </c>
      <c r="O71" s="322">
        <f>'предв прайс'!L55</f>
        <v>0</v>
      </c>
      <c r="P71" s="321">
        <f>'предв прайс'!N55</f>
        <v>229</v>
      </c>
      <c r="Q71" s="321">
        <f>'предв прайс'!O55</f>
        <v>450</v>
      </c>
    </row>
    <row r="72" spans="1:17" ht="14.8" customHeight="1">
      <c r="A72" s="532" t="s">
        <v>203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</row>
    <row r="73" spans="1:17" ht="14.8" customHeight="1">
      <c r="A73" s="534"/>
      <c r="B73" s="535"/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</row>
    <row r="74" spans="1:17" ht="21.9" customHeight="1">
      <c r="A74" s="536" t="s">
        <v>170</v>
      </c>
      <c r="B74" s="537"/>
      <c r="C74" s="537"/>
      <c r="D74" s="537"/>
      <c r="E74" s="537"/>
      <c r="F74" s="537"/>
      <c r="G74" s="537"/>
      <c r="H74" s="538"/>
      <c r="I74" s="542" t="s">
        <v>171</v>
      </c>
      <c r="J74" s="544" t="s">
        <v>174</v>
      </c>
      <c r="K74" s="544"/>
      <c r="L74" s="544"/>
      <c r="M74" s="545" t="s">
        <v>650</v>
      </c>
      <c r="N74" s="545"/>
      <c r="O74" s="545"/>
      <c r="P74" s="544" t="s">
        <v>175</v>
      </c>
      <c r="Q74" s="544"/>
    </row>
    <row r="75" spans="1:17" ht="23.15">
      <c r="A75" s="539"/>
      <c r="B75" s="540"/>
      <c r="C75" s="540"/>
      <c r="D75" s="540"/>
      <c r="E75" s="540"/>
      <c r="F75" s="540"/>
      <c r="G75" s="540"/>
      <c r="H75" s="541"/>
      <c r="I75" s="543"/>
      <c r="J75" s="323" t="s">
        <v>176</v>
      </c>
      <c r="K75" s="323" t="s">
        <v>177</v>
      </c>
      <c r="L75" s="323" t="s">
        <v>172</v>
      </c>
      <c r="M75" s="118" t="s">
        <v>176</v>
      </c>
      <c r="N75" s="118" t="s">
        <v>177</v>
      </c>
      <c r="O75" s="118" t="s">
        <v>172</v>
      </c>
      <c r="P75" s="323" t="s">
        <v>178</v>
      </c>
      <c r="Q75" s="323" t="s">
        <v>179</v>
      </c>
    </row>
    <row r="76" spans="1:17">
      <c r="A76" s="527" t="str">
        <f>'предв прайс'!B39</f>
        <v xml:space="preserve">Пр. нестандартный  50-150 мм </v>
      </c>
      <c r="B76" s="527"/>
      <c r="C76" s="527"/>
      <c r="D76" s="527"/>
      <c r="E76" s="527"/>
      <c r="F76" s="527"/>
      <c r="G76" s="527"/>
      <c r="H76" s="527"/>
      <c r="I76" s="79" t="str">
        <f>'[1]прайс фасады'!C39</f>
        <v>пог.м</v>
      </c>
      <c r="J76" s="321">
        <f>'предв прайс'!E39</f>
        <v>241</v>
      </c>
      <c r="K76" s="321">
        <f>'предв прайс'!F39</f>
        <v>295</v>
      </c>
      <c r="L76" s="321">
        <f>'предв прайс'!G39</f>
        <v>431</v>
      </c>
      <c r="M76" s="322">
        <f>'предв прайс'!H39</f>
        <v>281</v>
      </c>
      <c r="N76" s="322">
        <f>'предв прайс'!J39</f>
        <v>377</v>
      </c>
      <c r="O76" s="322">
        <f>'предв прайс'!L39</f>
        <v>514</v>
      </c>
      <c r="P76" s="321">
        <f>'предв прайс'!N39</f>
        <v>251</v>
      </c>
      <c r="Q76" s="321">
        <f>'предв прайс'!O39</f>
        <v>406</v>
      </c>
    </row>
    <row r="77" spans="1:17">
      <c r="A77" s="527" t="str">
        <f>'предв прайс'!B40</f>
        <v xml:space="preserve">Пр. нестандартный 151-300 мм </v>
      </c>
      <c r="B77" s="527"/>
      <c r="C77" s="527"/>
      <c r="D77" s="527"/>
      <c r="E77" s="527"/>
      <c r="F77" s="527"/>
      <c r="G77" s="527"/>
      <c r="H77" s="527"/>
      <c r="I77" s="79" t="str">
        <f>'[1]прайс фасады'!C40</f>
        <v>пог.м</v>
      </c>
      <c r="J77" s="321">
        <f>'предв прайс'!E40</f>
        <v>508</v>
      </c>
      <c r="K77" s="321">
        <f>'предв прайс'!F40</f>
        <v>554</v>
      </c>
      <c r="L77" s="321">
        <f>'предв прайс'!G40</f>
        <v>949</v>
      </c>
      <c r="M77" s="322">
        <f>'предв прайс'!H40</f>
        <v>600</v>
      </c>
      <c r="N77" s="322">
        <f>'предв прайс'!J40</f>
        <v>744</v>
      </c>
      <c r="O77" s="322">
        <f>'предв прайс'!L40</f>
        <v>1140</v>
      </c>
      <c r="P77" s="321">
        <f>'предв прайс'!N40</f>
        <v>539</v>
      </c>
      <c r="Q77" s="321">
        <f>'предв прайс'!O40</f>
        <v>897</v>
      </c>
    </row>
    <row r="78" spans="1:17">
      <c r="A78" s="527" t="str">
        <f>'предв прайс'!B41</f>
        <v xml:space="preserve">Пр. нестандартный 301-450 мм </v>
      </c>
      <c r="B78" s="527"/>
      <c r="C78" s="527"/>
      <c r="D78" s="527"/>
      <c r="E78" s="527"/>
      <c r="F78" s="527"/>
      <c r="G78" s="527"/>
      <c r="H78" s="527"/>
      <c r="I78" s="79" t="str">
        <f>'[1]прайс фасады'!C41</f>
        <v>пог.м</v>
      </c>
      <c r="J78" s="321">
        <f>'предв прайс'!E41</f>
        <v>744</v>
      </c>
      <c r="K78" s="321">
        <f>'предв прайс'!F41</f>
        <v>812</v>
      </c>
      <c r="L78" s="321">
        <f>'предв прайс'!G41</f>
        <v>1406</v>
      </c>
      <c r="M78" s="322">
        <f>'предв прайс'!H41</f>
        <v>887</v>
      </c>
      <c r="N78" s="322">
        <f>'предв прайс'!J41</f>
        <v>1098</v>
      </c>
      <c r="O78" s="322">
        <f>'предв прайс'!L41</f>
        <v>1692</v>
      </c>
      <c r="P78" s="321">
        <f>'предв прайс'!N41</f>
        <v>790</v>
      </c>
      <c r="Q78" s="321">
        <f>'предв прайс'!O41</f>
        <v>1326</v>
      </c>
    </row>
    <row r="79" spans="1:17">
      <c r="A79" s="527" t="str">
        <f>'предв прайс'!B42</f>
        <v xml:space="preserve">Пр. нестандартный 451-600 мм </v>
      </c>
      <c r="B79" s="527"/>
      <c r="C79" s="527"/>
      <c r="D79" s="527"/>
      <c r="E79" s="527"/>
      <c r="F79" s="527"/>
      <c r="G79" s="527"/>
      <c r="H79" s="527"/>
      <c r="I79" s="79" t="str">
        <f>'[1]прайс фасады'!C42</f>
        <v>пог.м</v>
      </c>
      <c r="J79" s="321">
        <f>'предв прайс'!E42</f>
        <v>1011</v>
      </c>
      <c r="K79" s="321">
        <f>'предв прайс'!F42</f>
        <v>1104</v>
      </c>
      <c r="L79" s="321">
        <f>'предв прайс'!G42</f>
        <v>1917</v>
      </c>
      <c r="M79" s="322">
        <f>'предв прайс'!H42</f>
        <v>1214</v>
      </c>
      <c r="N79" s="322">
        <f>'предв прайс'!J42</f>
        <v>1495</v>
      </c>
      <c r="O79" s="322">
        <f>'предв прайс'!L42</f>
        <v>2309</v>
      </c>
      <c r="P79" s="321">
        <f>'предв прайс'!N42</f>
        <v>1075</v>
      </c>
      <c r="Q79" s="321">
        <f>'предв прайс'!O42</f>
        <v>1809</v>
      </c>
    </row>
    <row r="80" spans="1:17">
      <c r="A80" s="527" t="str">
        <f>'предв прайс'!B43</f>
        <v>Пр. нестандартный от 601 мм</v>
      </c>
      <c r="B80" s="527"/>
      <c r="C80" s="527"/>
      <c r="D80" s="527"/>
      <c r="E80" s="527"/>
      <c r="F80" s="527"/>
      <c r="G80" s="527"/>
      <c r="H80" s="527"/>
      <c r="I80" s="79" t="str">
        <f>'[1]прайс фасады'!C43</f>
        <v>пог.м</v>
      </c>
      <c r="J80" s="321">
        <f>'предв прайс'!E43</f>
        <v>1360</v>
      </c>
      <c r="K80" s="321">
        <f>'предв прайс'!F43</f>
        <v>1486</v>
      </c>
      <c r="L80" s="321">
        <f>'предв прайс'!G43</f>
        <v>2591</v>
      </c>
      <c r="M80" s="322">
        <f>'предв прайс'!H43</f>
        <v>1646</v>
      </c>
      <c r="N80" s="322">
        <f>'предв прайс'!J43</f>
        <v>2017</v>
      </c>
      <c r="O80" s="322">
        <f>'предв прайс'!L43</f>
        <v>3122</v>
      </c>
      <c r="P80" s="321">
        <f>'предв прайс'!N43</f>
        <v>1445</v>
      </c>
      <c r="Q80" s="321">
        <f>'предв прайс'!O43</f>
        <v>2443</v>
      </c>
    </row>
    <row r="81" spans="1:26">
      <c r="A81" s="527" t="str">
        <f>'предв прайс'!B44</f>
        <v>Плоский лист ХХХ (фоновая полоса)</v>
      </c>
      <c r="B81" s="527"/>
      <c r="C81" s="527"/>
      <c r="D81" s="527"/>
      <c r="E81" s="527"/>
      <c r="F81" s="527"/>
      <c r="G81" s="527"/>
      <c r="H81" s="527"/>
      <c r="I81" s="79" t="str">
        <f>'предв прайс'!C44</f>
        <v>м²</v>
      </c>
      <c r="J81" s="321">
        <f>'предв прайс'!E44</f>
        <v>514</v>
      </c>
      <c r="K81" s="321">
        <f>'предв прайс'!F44</f>
        <v>741</v>
      </c>
      <c r="L81" s="321">
        <f>'предв прайс'!G44</f>
        <v>1289</v>
      </c>
      <c r="M81" s="322">
        <f>'предв прайс'!H44</f>
        <v>836</v>
      </c>
      <c r="N81" s="322">
        <f>'предв прайс'!J44</f>
        <v>1135</v>
      </c>
      <c r="O81" s="322">
        <f>'предв прайс'!L44</f>
        <v>1683</v>
      </c>
      <c r="P81" s="321">
        <f>'предв прайс'!N44</f>
        <v>566</v>
      </c>
      <c r="Q81" s="321">
        <f>'предв прайс'!O44</f>
        <v>1168</v>
      </c>
    </row>
    <row r="82" spans="1:26" ht="20.6">
      <c r="A82" s="529" t="s">
        <v>209</v>
      </c>
      <c r="B82" s="529"/>
      <c r="C82" s="529"/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</row>
    <row r="83" spans="1:26" ht="14.8" customHeight="1">
      <c r="A83" s="576" t="s">
        <v>170</v>
      </c>
      <c r="B83" s="576"/>
      <c r="C83" s="576"/>
      <c r="D83" s="576"/>
      <c r="E83" s="576"/>
      <c r="F83" s="576"/>
      <c r="G83" s="576"/>
      <c r="H83" s="576"/>
      <c r="I83" s="576"/>
      <c r="J83" s="576" t="s">
        <v>210</v>
      </c>
      <c r="K83" s="576"/>
      <c r="L83" s="576"/>
      <c r="M83" s="576"/>
      <c r="N83" s="577" t="s">
        <v>171</v>
      </c>
      <c r="O83" s="577"/>
      <c r="P83" s="576" t="s">
        <v>211</v>
      </c>
      <c r="Q83" s="576"/>
    </row>
    <row r="84" spans="1:26" ht="14.8" customHeight="1">
      <c r="A84" s="576"/>
      <c r="B84" s="576"/>
      <c r="C84" s="576"/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7"/>
      <c r="O84" s="577"/>
      <c r="P84" s="576"/>
      <c r="Q84" s="576"/>
    </row>
    <row r="85" spans="1:26">
      <c r="A85" s="527" t="str">
        <f>'[1]прайс фасады'!B57</f>
        <v>Дюбель MB-SS 10*100 HEX PROF</v>
      </c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6" t="str">
        <f>'[1]прайс фасады'!C57</f>
        <v>шт</v>
      </c>
      <c r="O85" s="526"/>
      <c r="P85" s="526"/>
      <c r="Q85" s="526"/>
    </row>
    <row r="86" spans="1:26">
      <c r="A86" s="527" t="str">
        <f>'[1]прайс фасады'!B58</f>
        <v>Дюбель MB-SS 10*100 фасадный HEX</v>
      </c>
      <c r="B86" s="527"/>
      <c r="C86" s="527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6" t="str">
        <f>'[1]прайс фасады'!C58</f>
        <v>шт</v>
      </c>
      <c r="O86" s="526"/>
      <c r="P86" s="526"/>
      <c r="Q86" s="526"/>
    </row>
    <row r="87" spans="1:26">
      <c r="A87" s="527" t="str">
        <f>'[1]прайс фасады'!B59</f>
        <v>Дюбель MDD-S 10*180 с металическим гвоздём</v>
      </c>
      <c r="B87" s="527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6" t="str">
        <f>'[1]прайс фасады'!C59</f>
        <v>шт</v>
      </c>
      <c r="O87" s="526"/>
      <c r="P87" s="526"/>
      <c r="Q87" s="526"/>
    </row>
    <row r="88" spans="1:26">
      <c r="A88" s="530" t="str">
        <f>'[1]прайс фасады'!B60</f>
        <v>Дюбель ТА10170Т с мет. гвоздём с термоголовкой HOLDEX</v>
      </c>
      <c r="B88" s="531"/>
      <c r="C88" s="531"/>
      <c r="D88" s="531"/>
      <c r="E88" s="531"/>
      <c r="F88" s="531"/>
      <c r="G88" s="531"/>
      <c r="H88" s="531"/>
      <c r="I88" s="531"/>
      <c r="J88" s="527"/>
      <c r="K88" s="527"/>
      <c r="L88" s="527"/>
      <c r="M88" s="527"/>
      <c r="N88" s="526" t="str">
        <f>'[1]прайс фасады'!C60</f>
        <v>шт</v>
      </c>
      <c r="O88" s="526"/>
      <c r="P88" s="526"/>
      <c r="Q88" s="526"/>
    </row>
    <row r="89" spans="1:26">
      <c r="A89" s="527" t="str">
        <f>'[1]прайс фасады'!B61</f>
        <v>Заклепка 4,8*8 (упаковка 500 шт) ст. нерж/нерж</v>
      </c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6" t="str">
        <f>'[1]прайс фасады'!C61</f>
        <v>шт</v>
      </c>
      <c r="O89" s="526"/>
      <c r="P89" s="526"/>
      <c r="Q89" s="526"/>
    </row>
    <row r="90" spans="1:26">
      <c r="A90" s="527" t="str">
        <f>'[1]прайс фасады'!B62</f>
        <v>Заклепка 4.8*10 ст. нерж/нерж</v>
      </c>
      <c r="B90" s="527"/>
      <c r="C90" s="527"/>
      <c r="D90" s="527"/>
      <c r="E90" s="527"/>
      <c r="F90" s="527"/>
      <c r="G90" s="527"/>
      <c r="H90" s="527"/>
      <c r="I90" s="527"/>
      <c r="J90" s="527"/>
      <c r="K90" s="527"/>
      <c r="L90" s="527"/>
      <c r="M90" s="527"/>
      <c r="N90" s="526" t="str">
        <f>'[1]прайс фасады'!C62</f>
        <v>шт</v>
      </c>
      <c r="O90" s="526"/>
      <c r="P90" s="526"/>
      <c r="Q90" s="526"/>
    </row>
    <row r="91" spans="1:26">
      <c r="A91" s="266" t="str">
        <f>'[1]прайс фасады'!B63</f>
        <v>Заклепка вытяжная - 4,0*8 мм сталь/сталь упаков.(500 шт.)</v>
      </c>
      <c r="B91" s="266"/>
      <c r="C91" s="266"/>
      <c r="D91" s="266"/>
      <c r="E91" s="266"/>
      <c r="F91" s="266"/>
      <c r="G91" s="266"/>
      <c r="H91" s="266"/>
      <c r="I91" s="266"/>
      <c r="J91" s="527"/>
      <c r="K91" s="527"/>
      <c r="L91" s="527"/>
      <c r="M91" s="527"/>
      <c r="N91" s="526" t="str">
        <f>'[1]прайс фасады'!C63</f>
        <v>упак</v>
      </c>
      <c r="O91" s="526"/>
      <c r="P91" s="526"/>
      <c r="Q91" s="526"/>
    </row>
    <row r="92" spans="1:26">
      <c r="A92" s="527" t="str">
        <f>'[1]прайс фасады'!B64</f>
        <v>Кляммер полный 70x10 мм ст. нерж. 1,2 RUS</v>
      </c>
      <c r="B92" s="527"/>
      <c r="C92" s="527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6" t="str">
        <f>'[1]прайс фасады'!C64</f>
        <v>шт</v>
      </c>
      <c r="O92" s="526"/>
      <c r="P92" s="526"/>
      <c r="Q92" s="526"/>
    </row>
    <row r="93" spans="1:26">
      <c r="A93" s="527" t="str">
        <f>'[1]прайс фасады'!B65</f>
        <v>Кляммер половинка 37,5х10 мм ст. нерж. 1,2 RUS</v>
      </c>
      <c r="B93" s="527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6" t="str">
        <f>'[1]прайс фасады'!C65</f>
        <v>шт</v>
      </c>
      <c r="O93" s="526"/>
      <c r="P93" s="526"/>
      <c r="Q93" s="526"/>
    </row>
    <row r="94" spans="1:26">
      <c r="A94" s="527" t="str">
        <f>'[1]прайс фасады'!B66</f>
        <v>Болт М8х20+гайка М8+шайба (2 шт) (для предварительного соединения опорного и подвижного кронштейнов)</v>
      </c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527"/>
      <c r="N94" s="526" t="str">
        <f>'[1]прайс фасады'!C66</f>
        <v>к-т</v>
      </c>
      <c r="O94" s="526"/>
      <c r="P94" s="526"/>
      <c r="Q94" s="526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4.8" customHeight="1">
      <c r="A95" s="528" t="str">
        <f>'[1]прайс фасады'!B16</f>
        <v xml:space="preserve">Паронитовая прокладка под кронштейн 80х110х1 мм </v>
      </c>
      <c r="B95" s="528"/>
      <c r="C95" s="528"/>
      <c r="D95" s="528"/>
      <c r="E95" s="528"/>
      <c r="F95" s="528"/>
      <c r="G95" s="528"/>
      <c r="H95" s="528"/>
      <c r="I95" s="528"/>
      <c r="J95" s="527"/>
      <c r="K95" s="527"/>
      <c r="L95" s="527"/>
      <c r="M95" s="527"/>
      <c r="N95" s="526" t="str">
        <f>'[1]прайс фасады'!C16</f>
        <v>шт</v>
      </c>
      <c r="O95" s="526"/>
      <c r="P95" s="526">
        <v>7</v>
      </c>
      <c r="Q95" s="526"/>
      <c r="R95" s="99"/>
      <c r="S95" s="99"/>
      <c r="T95" s="99"/>
      <c r="U95" s="99"/>
      <c r="V95" s="99"/>
      <c r="W95" s="99"/>
      <c r="X95" s="99"/>
      <c r="Y95" s="99"/>
      <c r="Z95" s="99"/>
    </row>
    <row r="96" spans="1:26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113"/>
      <c r="M96" s="113"/>
      <c r="N96" s="113"/>
      <c r="O96" s="113"/>
      <c r="P96" s="113"/>
      <c r="Q96" s="113"/>
      <c r="R96" s="99"/>
      <c r="S96" s="99"/>
      <c r="T96" s="99"/>
      <c r="U96" s="99"/>
      <c r="V96" s="99"/>
      <c r="W96" s="99"/>
      <c r="X96" s="99"/>
      <c r="Y96" s="99"/>
      <c r="Z96" s="99"/>
    </row>
    <row r="97" spans="1:26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113"/>
      <c r="M97" s="113"/>
      <c r="N97" s="113"/>
      <c r="O97" s="113"/>
      <c r="P97" s="113"/>
      <c r="Q97" s="113"/>
      <c r="R97" s="99"/>
      <c r="S97" s="99"/>
      <c r="T97" s="99"/>
      <c r="U97" s="99"/>
      <c r="V97" s="99"/>
      <c r="W97" s="99"/>
      <c r="X97" s="99"/>
      <c r="Y97" s="99"/>
      <c r="Z97" s="99"/>
    </row>
    <row r="98" spans="1:26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113"/>
      <c r="M98" s="113"/>
      <c r="N98" s="113"/>
      <c r="O98" s="113"/>
      <c r="P98" s="113"/>
      <c r="Q98" s="113"/>
      <c r="R98" s="99"/>
      <c r="S98" s="99"/>
      <c r="T98" s="99"/>
      <c r="U98" s="99"/>
      <c r="V98" s="99"/>
      <c r="W98" s="99"/>
      <c r="X98" s="99"/>
      <c r="Y98" s="99"/>
      <c r="Z98" s="99"/>
    </row>
  </sheetData>
  <mergeCells count="242">
    <mergeCell ref="A94:I94"/>
    <mergeCell ref="J94:M94"/>
    <mergeCell ref="N94:O94"/>
    <mergeCell ref="P94:Q94"/>
    <mergeCell ref="A95:I95"/>
    <mergeCell ref="J95:M95"/>
    <mergeCell ref="N95:O95"/>
    <mergeCell ref="P95:Q95"/>
    <mergeCell ref="A92:I92"/>
    <mergeCell ref="J92:M92"/>
    <mergeCell ref="N92:O92"/>
    <mergeCell ref="P92:Q92"/>
    <mergeCell ref="A93:I93"/>
    <mergeCell ref="J93:M93"/>
    <mergeCell ref="N93:O93"/>
    <mergeCell ref="P93:Q93"/>
    <mergeCell ref="A90:I90"/>
    <mergeCell ref="J90:M90"/>
    <mergeCell ref="N90:O90"/>
    <mergeCell ref="P90:Q90"/>
    <mergeCell ref="J91:M91"/>
    <mergeCell ref="N91:O91"/>
    <mergeCell ref="P91:Q91"/>
    <mergeCell ref="A88:I88"/>
    <mergeCell ref="J88:M88"/>
    <mergeCell ref="N88:O88"/>
    <mergeCell ref="P88:Q88"/>
    <mergeCell ref="A89:I89"/>
    <mergeCell ref="J89:M89"/>
    <mergeCell ref="N89:O89"/>
    <mergeCell ref="P89:Q89"/>
    <mergeCell ref="A86:I86"/>
    <mergeCell ref="J86:M86"/>
    <mergeCell ref="N86:O86"/>
    <mergeCell ref="P86:Q86"/>
    <mergeCell ref="A87:I87"/>
    <mergeCell ref="J87:M87"/>
    <mergeCell ref="N87:O87"/>
    <mergeCell ref="P87:Q87"/>
    <mergeCell ref="A82:Q82"/>
    <mergeCell ref="A83:I84"/>
    <mergeCell ref="J83:M84"/>
    <mergeCell ref="N83:O84"/>
    <mergeCell ref="P83:Q84"/>
    <mergeCell ref="A85:I85"/>
    <mergeCell ref="J85:M85"/>
    <mergeCell ref="N85:O85"/>
    <mergeCell ref="P85:Q85"/>
    <mergeCell ref="A76:H76"/>
    <mergeCell ref="A77:H77"/>
    <mergeCell ref="A78:H78"/>
    <mergeCell ref="A79:H79"/>
    <mergeCell ref="A80:H80"/>
    <mergeCell ref="A81:H81"/>
    <mergeCell ref="A72:Q73"/>
    <mergeCell ref="A74:H75"/>
    <mergeCell ref="I74:I75"/>
    <mergeCell ref="J74:L74"/>
    <mergeCell ref="M74:O74"/>
    <mergeCell ref="P74:Q74"/>
    <mergeCell ref="A66:H66"/>
    <mergeCell ref="A67:H67"/>
    <mergeCell ref="A68:H68"/>
    <mergeCell ref="A69:H69"/>
    <mergeCell ref="A70:H70"/>
    <mergeCell ref="A71:H71"/>
    <mergeCell ref="A59:H59"/>
    <mergeCell ref="A60:H60"/>
    <mergeCell ref="A61:H61"/>
    <mergeCell ref="A62:Q63"/>
    <mergeCell ref="A64:H65"/>
    <mergeCell ref="I64:I65"/>
    <mergeCell ref="J64:L64"/>
    <mergeCell ref="M64:O64"/>
    <mergeCell ref="P64:Q64"/>
    <mergeCell ref="E54:O54"/>
    <mergeCell ref="P54:Q54"/>
    <mergeCell ref="K55:P55"/>
    <mergeCell ref="A56:Q56"/>
    <mergeCell ref="A57:H58"/>
    <mergeCell ref="I57:I58"/>
    <mergeCell ref="J57:L57"/>
    <mergeCell ref="M57:O57"/>
    <mergeCell ref="P57:Q57"/>
    <mergeCell ref="A45:H45"/>
    <mergeCell ref="A46:Q46"/>
    <mergeCell ref="A47:Q47"/>
    <mergeCell ref="A48:P48"/>
    <mergeCell ref="E51:O51"/>
    <mergeCell ref="E52:Q53"/>
    <mergeCell ref="A39:H39"/>
    <mergeCell ref="A40:H40"/>
    <mergeCell ref="A41:H41"/>
    <mergeCell ref="A42:H42"/>
    <mergeCell ref="A43:H43"/>
    <mergeCell ref="A44:H44"/>
    <mergeCell ref="A36:H37"/>
    <mergeCell ref="I36:I37"/>
    <mergeCell ref="J36:L36"/>
    <mergeCell ref="M36:O36"/>
    <mergeCell ref="P36:Q36"/>
    <mergeCell ref="A38:H38"/>
    <mergeCell ref="A34:H34"/>
    <mergeCell ref="J34:K34"/>
    <mergeCell ref="L34:M34"/>
    <mergeCell ref="N34:O34"/>
    <mergeCell ref="P34:Q34"/>
    <mergeCell ref="B35:O35"/>
    <mergeCell ref="A32:H32"/>
    <mergeCell ref="J32:K32"/>
    <mergeCell ref="L32:M32"/>
    <mergeCell ref="N32:O32"/>
    <mergeCell ref="P32:Q32"/>
    <mergeCell ref="A33:H33"/>
    <mergeCell ref="J33:K33"/>
    <mergeCell ref="L33:M33"/>
    <mergeCell ref="N33:O33"/>
    <mergeCell ref="P33:Q33"/>
    <mergeCell ref="A30:H30"/>
    <mergeCell ref="J30:K30"/>
    <mergeCell ref="L30:M30"/>
    <mergeCell ref="N30:O30"/>
    <mergeCell ref="P30:Q30"/>
    <mergeCell ref="A31:H31"/>
    <mergeCell ref="J31:K31"/>
    <mergeCell ref="L31:M31"/>
    <mergeCell ref="N31:O31"/>
    <mergeCell ref="P31:Q31"/>
    <mergeCell ref="A28:H28"/>
    <mergeCell ref="J28:K28"/>
    <mergeCell ref="L28:M28"/>
    <mergeCell ref="N28:O28"/>
    <mergeCell ref="P28:Q28"/>
    <mergeCell ref="A29:H29"/>
    <mergeCell ref="J29:K29"/>
    <mergeCell ref="L29:M29"/>
    <mergeCell ref="N29:O29"/>
    <mergeCell ref="P29:Q29"/>
    <mergeCell ref="A26:H26"/>
    <mergeCell ref="J26:K26"/>
    <mergeCell ref="L26:M26"/>
    <mergeCell ref="N26:O26"/>
    <mergeCell ref="P26:Q26"/>
    <mergeCell ref="A27:H27"/>
    <mergeCell ref="J27:K27"/>
    <mergeCell ref="L27:M27"/>
    <mergeCell ref="N27:O27"/>
    <mergeCell ref="P27:Q27"/>
    <mergeCell ref="A24:H24"/>
    <mergeCell ref="J24:K24"/>
    <mergeCell ref="L24:M24"/>
    <mergeCell ref="N24:O24"/>
    <mergeCell ref="P24:Q24"/>
    <mergeCell ref="A25:H25"/>
    <mergeCell ref="J25:K25"/>
    <mergeCell ref="L25:M25"/>
    <mergeCell ref="N25:O25"/>
    <mergeCell ref="P25:Q25"/>
    <mergeCell ref="A22:H22"/>
    <mergeCell ref="J22:K22"/>
    <mergeCell ref="L22:M22"/>
    <mergeCell ref="N22:O22"/>
    <mergeCell ref="P22:Q22"/>
    <mergeCell ref="A23:H23"/>
    <mergeCell ref="J23:K23"/>
    <mergeCell ref="L23:M23"/>
    <mergeCell ref="N23:O23"/>
    <mergeCell ref="P23:Q23"/>
    <mergeCell ref="A20:H20"/>
    <mergeCell ref="J20:K20"/>
    <mergeCell ref="L20:M20"/>
    <mergeCell ref="N20:O20"/>
    <mergeCell ref="P20:Q20"/>
    <mergeCell ref="A21:H21"/>
    <mergeCell ref="J21:K21"/>
    <mergeCell ref="L21:M21"/>
    <mergeCell ref="N21:O21"/>
    <mergeCell ref="P21:Q21"/>
    <mergeCell ref="A18:H18"/>
    <mergeCell ref="J18:K18"/>
    <mergeCell ref="L18:M18"/>
    <mergeCell ref="N18:O18"/>
    <mergeCell ref="P18:Q18"/>
    <mergeCell ref="A19:H19"/>
    <mergeCell ref="J19:K19"/>
    <mergeCell ref="L19:M19"/>
    <mergeCell ref="N19:O19"/>
    <mergeCell ref="P19:Q19"/>
    <mergeCell ref="A16:H16"/>
    <mergeCell ref="J16:K16"/>
    <mergeCell ref="L16:M16"/>
    <mergeCell ref="N16:O16"/>
    <mergeCell ref="P16:Q16"/>
    <mergeCell ref="A17:H17"/>
    <mergeCell ref="J17:K17"/>
    <mergeCell ref="L17:M17"/>
    <mergeCell ref="N17:O17"/>
    <mergeCell ref="P17:Q17"/>
    <mergeCell ref="A14:H14"/>
    <mergeCell ref="J14:K14"/>
    <mergeCell ref="L14:M14"/>
    <mergeCell ref="N14:O14"/>
    <mergeCell ref="P14:Q14"/>
    <mergeCell ref="A15:H15"/>
    <mergeCell ref="J15:K15"/>
    <mergeCell ref="L15:M15"/>
    <mergeCell ref="N15:O15"/>
    <mergeCell ref="P15:Q15"/>
    <mergeCell ref="A12:H12"/>
    <mergeCell ref="J12:K12"/>
    <mergeCell ref="L12:M12"/>
    <mergeCell ref="N12:O12"/>
    <mergeCell ref="P12:Q12"/>
    <mergeCell ref="A13:H13"/>
    <mergeCell ref="J13:K13"/>
    <mergeCell ref="L13:M13"/>
    <mergeCell ref="N13:O13"/>
    <mergeCell ref="P13:Q13"/>
    <mergeCell ref="A10:H10"/>
    <mergeCell ref="J10:K10"/>
    <mergeCell ref="L10:M10"/>
    <mergeCell ref="N10:O10"/>
    <mergeCell ref="P10:Q10"/>
    <mergeCell ref="A11:H11"/>
    <mergeCell ref="J11:K11"/>
    <mergeCell ref="L11:M11"/>
    <mergeCell ref="N11:O11"/>
    <mergeCell ref="P11:Q11"/>
    <mergeCell ref="A8:H9"/>
    <mergeCell ref="I8:I9"/>
    <mergeCell ref="J8:M8"/>
    <mergeCell ref="N8:Q8"/>
    <mergeCell ref="J9:K9"/>
    <mergeCell ref="L9:M9"/>
    <mergeCell ref="N9:O9"/>
    <mergeCell ref="P9:Q9"/>
    <mergeCell ref="E1:O1"/>
    <mergeCell ref="E3:Q4"/>
    <mergeCell ref="E5:O5"/>
    <mergeCell ref="P5:R5"/>
    <mergeCell ref="K6:P6"/>
    <mergeCell ref="A7:P7"/>
  </mergeCells>
  <pageMargins left="0.16" right="0.13" top="0.19" bottom="0.21" header="0.16" footer="0.16"/>
  <pageSetup paperSize="9" orientation="portrait" verticalDpi="20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R16"/>
  <sheetViews>
    <sheetView zoomScaleNormal="100" workbookViewId="0">
      <selection activeCell="I10" sqref="I10"/>
    </sheetView>
  </sheetViews>
  <sheetFormatPr defaultRowHeight="14.8"/>
  <cols>
    <col min="2" max="2" width="18.6640625" customWidth="1"/>
    <col min="3" max="3" width="11.44140625" customWidth="1"/>
    <col min="15" max="15" width="14.21875" customWidth="1"/>
    <col min="16" max="16" width="11.77734375" customWidth="1"/>
    <col min="17" max="17" width="10.77734375" customWidth="1"/>
  </cols>
  <sheetData>
    <row r="1" spans="1:18">
      <c r="A1" s="32"/>
      <c r="B1" s="32"/>
      <c r="C1" s="32" t="s">
        <v>515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>
      <c r="A2" s="32"/>
      <c r="B2" s="32"/>
      <c r="C2" s="32" t="s">
        <v>516</v>
      </c>
      <c r="D2" s="32" t="s">
        <v>517</v>
      </c>
      <c r="E2" s="32" t="s">
        <v>518</v>
      </c>
      <c r="F2" s="32" t="s">
        <v>519</v>
      </c>
      <c r="G2" s="32" t="s">
        <v>520</v>
      </c>
      <c r="H2" s="32" t="s">
        <v>521</v>
      </c>
      <c r="I2" s="32" t="s">
        <v>522</v>
      </c>
      <c r="J2" s="32" t="s">
        <v>523</v>
      </c>
      <c r="K2" s="32"/>
      <c r="L2" s="32"/>
      <c r="M2" s="32"/>
      <c r="N2" s="32" t="s">
        <v>524</v>
      </c>
      <c r="O2" s="32" t="s">
        <v>525</v>
      </c>
      <c r="P2" s="32" t="s">
        <v>526</v>
      </c>
      <c r="Q2" s="32" t="s">
        <v>527</v>
      </c>
      <c r="R2" s="32" t="s">
        <v>528</v>
      </c>
    </row>
    <row r="3" spans="1:18">
      <c r="A3" s="32"/>
      <c r="B3" s="32" t="s">
        <v>529</v>
      </c>
      <c r="C3" s="32" t="s">
        <v>530</v>
      </c>
      <c r="D3" s="32">
        <v>0.1</v>
      </c>
      <c r="E3" s="32">
        <v>2.5000000000000001E-2</v>
      </c>
      <c r="F3" s="32">
        <v>1</v>
      </c>
      <c r="G3" s="32">
        <v>6</v>
      </c>
      <c r="H3" s="32">
        <f>D3*E3*F3*G3</f>
        <v>1.5000000000000003E-2</v>
      </c>
      <c r="I3" s="161">
        <v>17000</v>
      </c>
      <c r="J3" s="32">
        <f>H3*I3</f>
        <v>255.00000000000006</v>
      </c>
      <c r="K3" s="32"/>
      <c r="L3" s="32"/>
      <c r="M3" s="32"/>
      <c r="N3" s="32"/>
      <c r="O3" s="32"/>
      <c r="P3" s="32"/>
      <c r="Q3" s="32"/>
      <c r="R3" s="32"/>
    </row>
    <row r="4" spans="1:18">
      <c r="A4" s="32"/>
      <c r="B4" s="32" t="s">
        <v>531</v>
      </c>
      <c r="C4" s="32" t="s">
        <v>530</v>
      </c>
      <c r="D4" s="32">
        <v>0.15</v>
      </c>
      <c r="E4" s="32">
        <v>2.5000000000000001E-2</v>
      </c>
      <c r="F4" s="32">
        <v>1</v>
      </c>
      <c r="G4" s="32">
        <v>4</v>
      </c>
      <c r="H4" s="32">
        <f>D4*E4*F4*G4</f>
        <v>1.4999999999999999E-2</v>
      </c>
      <c r="I4" s="161">
        <v>17000</v>
      </c>
      <c r="J4" s="32">
        <f t="shared" ref="J4:J5" si="0">H4*I4</f>
        <v>255</v>
      </c>
      <c r="K4" s="32"/>
      <c r="L4" s="32"/>
      <c r="M4" s="32"/>
      <c r="N4" s="32" t="s">
        <v>532</v>
      </c>
      <c r="O4" s="32">
        <v>3.77</v>
      </c>
      <c r="P4" s="32">
        <v>262</v>
      </c>
      <c r="Q4" s="161">
        <v>170</v>
      </c>
      <c r="R4" s="32">
        <f>Q4/P4</f>
        <v>0.64885496183206104</v>
      </c>
    </row>
    <row r="5" spans="1:18">
      <c r="A5" s="32"/>
      <c r="B5" s="32" t="s">
        <v>533</v>
      </c>
      <c r="C5" s="32" t="s">
        <v>530</v>
      </c>
      <c r="D5" s="32">
        <v>0.05</v>
      </c>
      <c r="E5" s="32">
        <v>0.05</v>
      </c>
      <c r="F5" s="32">
        <v>0.8</v>
      </c>
      <c r="G5" s="32">
        <v>4</v>
      </c>
      <c r="H5" s="32">
        <f>D5*E5*F5*G5</f>
        <v>8.0000000000000019E-3</v>
      </c>
      <c r="I5" s="161">
        <v>22000</v>
      </c>
      <c r="J5" s="32">
        <f t="shared" si="0"/>
        <v>176.00000000000003</v>
      </c>
      <c r="K5" s="32"/>
      <c r="L5" s="32"/>
      <c r="M5" s="32"/>
      <c r="N5" s="32" t="s">
        <v>534</v>
      </c>
      <c r="O5" s="32">
        <v>4.33</v>
      </c>
      <c r="P5" s="32">
        <v>231</v>
      </c>
      <c r="Q5" s="161">
        <v>150</v>
      </c>
      <c r="R5" s="32"/>
    </row>
    <row r="6" spans="1:18">
      <c r="A6" s="32"/>
      <c r="B6" s="32" t="s">
        <v>535</v>
      </c>
      <c r="C6" s="32" t="s">
        <v>536</v>
      </c>
      <c r="D6" s="32"/>
      <c r="E6" s="32"/>
      <c r="F6" s="32">
        <v>8</v>
      </c>
      <c r="G6" s="32"/>
      <c r="H6" s="32"/>
      <c r="I6" s="161">
        <v>5</v>
      </c>
      <c r="J6" s="32">
        <f>F6*I6</f>
        <v>40</v>
      </c>
      <c r="K6" s="32"/>
      <c r="L6" s="32"/>
      <c r="M6" s="32"/>
      <c r="N6" s="32" t="s">
        <v>537</v>
      </c>
      <c r="O6" s="32">
        <v>9.5</v>
      </c>
      <c r="P6" s="32">
        <v>105</v>
      </c>
      <c r="Q6" s="161">
        <v>150</v>
      </c>
      <c r="R6" s="32"/>
    </row>
    <row r="7" spans="1:18">
      <c r="A7" s="32"/>
      <c r="B7" s="32" t="s">
        <v>538</v>
      </c>
      <c r="C7" s="32" t="s">
        <v>539</v>
      </c>
      <c r="D7" s="32"/>
      <c r="E7" s="32"/>
      <c r="F7" s="32"/>
      <c r="G7" s="32">
        <v>2</v>
      </c>
      <c r="H7" s="32"/>
      <c r="I7" s="161">
        <v>5</v>
      </c>
      <c r="J7" s="32">
        <f>G7*I7</f>
        <v>10</v>
      </c>
      <c r="K7" s="32"/>
      <c r="L7" s="32"/>
      <c r="M7" s="32"/>
      <c r="N7" s="32"/>
      <c r="O7" s="32"/>
      <c r="P7" s="32"/>
      <c r="Q7" s="32"/>
      <c r="R7" s="32"/>
    </row>
    <row r="8" spans="1:18">
      <c r="A8" s="32"/>
      <c r="B8" s="32" t="s">
        <v>540</v>
      </c>
      <c r="C8" s="32" t="s">
        <v>539</v>
      </c>
      <c r="D8" s="32"/>
      <c r="E8" s="32"/>
      <c r="F8" s="32"/>
      <c r="G8" s="32">
        <v>64</v>
      </c>
      <c r="H8" s="32"/>
      <c r="I8" s="32">
        <f>R4</f>
        <v>0.64885496183206104</v>
      </c>
      <c r="J8" s="32">
        <f>G8*I8</f>
        <v>41.526717557251906</v>
      </c>
      <c r="K8" s="32"/>
      <c r="L8" s="32"/>
      <c r="M8" s="32"/>
      <c r="N8" s="32"/>
      <c r="O8" s="32"/>
      <c r="P8" s="32"/>
      <c r="Q8" s="32"/>
      <c r="R8" s="32"/>
    </row>
    <row r="9" spans="1:18">
      <c r="A9" s="32"/>
      <c r="B9" s="32" t="s">
        <v>541</v>
      </c>
      <c r="C9" s="32" t="s">
        <v>542</v>
      </c>
      <c r="D9" s="32"/>
      <c r="E9" s="32"/>
      <c r="F9" s="32"/>
      <c r="G9" s="32">
        <v>1.4</v>
      </c>
      <c r="H9" s="32">
        <f>H10*G9</f>
        <v>12.969320000000002</v>
      </c>
      <c r="I9" s="161">
        <v>45</v>
      </c>
      <c r="J9" s="32">
        <f>H9*I9</f>
        <v>583.61940000000004</v>
      </c>
      <c r="K9" s="32"/>
      <c r="L9" s="32"/>
      <c r="M9" s="32"/>
      <c r="N9" s="32"/>
      <c r="O9" s="32"/>
      <c r="P9" s="32"/>
      <c r="Q9" s="32"/>
      <c r="R9" s="32"/>
    </row>
    <row r="10" spans="1:18">
      <c r="A10" s="32"/>
      <c r="B10" s="32" t="s">
        <v>543</v>
      </c>
      <c r="C10" s="32" t="s">
        <v>542</v>
      </c>
      <c r="D10" s="32">
        <v>0.50900000000000001</v>
      </c>
      <c r="E10" s="32"/>
      <c r="F10" s="32">
        <v>0.65</v>
      </c>
      <c r="G10" s="32">
        <v>28</v>
      </c>
      <c r="H10" s="32">
        <f>D10*F10*G10</f>
        <v>9.2638000000000016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>
      <c r="A11" s="32"/>
      <c r="B11" s="32"/>
      <c r="C11" s="32"/>
      <c r="D11" s="32"/>
      <c r="E11" s="32"/>
      <c r="F11" s="32" t="s">
        <v>544</v>
      </c>
      <c r="G11" s="32"/>
      <c r="H11" s="32"/>
      <c r="I11" s="32"/>
      <c r="J11" s="32">
        <f>SUM(J3:J10)</f>
        <v>1361.1461175572522</v>
      </c>
      <c r="K11" s="32"/>
      <c r="L11" s="32"/>
      <c r="M11" s="32"/>
      <c r="N11" s="32"/>
      <c r="O11" s="32"/>
      <c r="P11" s="32"/>
      <c r="Q11" s="32"/>
      <c r="R11" s="32"/>
    </row>
    <row r="12" spans="1:18">
      <c r="A12" s="32"/>
      <c r="B12" s="32" t="s">
        <v>545</v>
      </c>
      <c r="C12" s="32"/>
      <c r="D12" s="32"/>
      <c r="E12" s="32"/>
      <c r="F12" s="32"/>
      <c r="G12" s="32">
        <v>1.3</v>
      </c>
      <c r="H12" s="32"/>
      <c r="I12" s="32"/>
      <c r="J12" s="32">
        <f>J11*G12</f>
        <v>1769.489952824428</v>
      </c>
      <c r="K12" s="32"/>
      <c r="L12" s="32"/>
      <c r="M12" s="32"/>
      <c r="N12" s="32"/>
      <c r="O12" s="32"/>
      <c r="P12" s="32"/>
      <c r="Q12" s="32"/>
      <c r="R12" s="32"/>
    </row>
    <row r="13" spans="1:18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8.649999999999999">
      <c r="A15" s="32"/>
      <c r="B15" s="32"/>
      <c r="C15" s="32"/>
      <c r="D15" s="32"/>
      <c r="E15" s="32"/>
      <c r="F15" s="35" t="s">
        <v>546</v>
      </c>
      <c r="G15" s="35"/>
      <c r="H15" s="35"/>
      <c r="I15" s="35"/>
      <c r="J15" s="35">
        <f>J12/H10</f>
        <v>191.01124299147517</v>
      </c>
      <c r="K15" s="32"/>
      <c r="L15" s="32"/>
      <c r="M15" s="32"/>
      <c r="N15" s="32"/>
      <c r="O15" s="32"/>
      <c r="P15" s="32"/>
      <c r="Q15" s="32"/>
      <c r="R15" s="32"/>
    </row>
    <row r="16" spans="1:18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</sheetData>
  <customSheetViews>
    <customSheetView guid="{88CDD111-9372-4879-9711-CC07122EF82D}" state="hidden">
      <selection activeCell="K35" sqref="K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R70"/>
  <sheetViews>
    <sheetView topLeftCell="A22" zoomScaleNormal="100" workbookViewId="0">
      <selection activeCell="I37" sqref="I37"/>
    </sheetView>
  </sheetViews>
  <sheetFormatPr defaultRowHeight="14.8"/>
  <cols>
    <col min="1" max="1" width="3.109375" customWidth="1"/>
    <col min="2" max="2" width="58.109375" customWidth="1"/>
    <col min="3" max="3" width="6" customWidth="1"/>
    <col min="4" max="4" width="6.5546875" customWidth="1"/>
    <col min="5" max="5" width="8.33203125" customWidth="1"/>
    <col min="6" max="7" width="8.33203125" style="32" customWidth="1"/>
    <col min="8" max="8" width="7.33203125" customWidth="1"/>
    <col min="9" max="9" width="6.6640625" style="32" customWidth="1"/>
    <col min="10" max="10" width="7.33203125" customWidth="1"/>
    <col min="11" max="11" width="7.33203125" style="32" customWidth="1"/>
    <col min="12" max="12" width="6.6640625" customWidth="1"/>
    <col min="13" max="13" width="7.88671875" style="32" customWidth="1"/>
    <col min="14" max="14" width="6.6640625" customWidth="1"/>
    <col min="15" max="15" width="8" customWidth="1"/>
    <col min="16" max="16" width="7" customWidth="1"/>
    <col min="17" max="17" width="6.109375" customWidth="1"/>
    <col min="18" max="18" width="8" style="32" customWidth="1"/>
  </cols>
  <sheetData>
    <row r="1" spans="1:18" ht="104.15" thickBot="1">
      <c r="A1" s="590" t="s">
        <v>0</v>
      </c>
      <c r="B1" s="594" t="s">
        <v>1</v>
      </c>
      <c r="C1" s="596" t="s">
        <v>2</v>
      </c>
      <c r="D1" s="188"/>
      <c r="E1" s="162" t="s">
        <v>547</v>
      </c>
      <c r="F1" s="165" t="s">
        <v>550</v>
      </c>
      <c r="G1" s="162" t="s">
        <v>553</v>
      </c>
      <c r="H1" s="163" t="s">
        <v>548</v>
      </c>
      <c r="I1" s="329" t="s">
        <v>655</v>
      </c>
      <c r="J1" s="166" t="s">
        <v>551</v>
      </c>
      <c r="K1" s="329" t="s">
        <v>656</v>
      </c>
      <c r="L1" s="163" t="s">
        <v>554</v>
      </c>
      <c r="M1" s="329" t="s">
        <v>657</v>
      </c>
      <c r="N1" s="164" t="s">
        <v>549</v>
      </c>
      <c r="O1" s="164" t="s">
        <v>552</v>
      </c>
      <c r="P1" s="162" t="s">
        <v>555</v>
      </c>
      <c r="Q1" s="163" t="s">
        <v>556</v>
      </c>
      <c r="R1" s="329" t="s">
        <v>556</v>
      </c>
    </row>
    <row r="2" spans="1:18" ht="15.45" thickBot="1">
      <c r="A2" s="591"/>
      <c r="B2" s="595"/>
      <c r="C2" s="597"/>
      <c r="D2" s="189"/>
      <c r="E2" s="167"/>
      <c r="F2" s="170"/>
      <c r="G2" s="167"/>
      <c r="H2" s="168"/>
      <c r="I2" s="330"/>
      <c r="J2" s="171"/>
      <c r="K2" s="330"/>
      <c r="L2" s="168"/>
      <c r="M2" s="330"/>
      <c r="N2" s="169"/>
      <c r="O2" s="169"/>
      <c r="P2" s="167"/>
      <c r="Q2" s="168"/>
      <c r="R2" s="168"/>
    </row>
    <row r="3" spans="1:18" ht="18.649999999999999">
      <c r="A3" s="148"/>
      <c r="B3" s="190" t="s">
        <v>449</v>
      </c>
      <c r="C3" s="191"/>
      <c r="D3" s="192"/>
      <c r="E3" s="172"/>
      <c r="F3" s="175"/>
      <c r="G3" s="172"/>
      <c r="H3" s="173"/>
      <c r="I3" s="331"/>
      <c r="J3" s="176"/>
      <c r="K3" s="331"/>
      <c r="L3" s="173"/>
      <c r="M3" s="331"/>
      <c r="N3" s="174"/>
      <c r="O3" s="174"/>
      <c r="P3" s="172"/>
      <c r="Q3" s="173"/>
      <c r="R3" s="331"/>
    </row>
    <row r="4" spans="1:18" ht="16.100000000000001">
      <c r="A4" s="148" t="s">
        <v>43</v>
      </c>
      <c r="B4" s="193" t="s">
        <v>557</v>
      </c>
      <c r="C4" s="191" t="s">
        <v>4</v>
      </c>
      <c r="D4" s="192"/>
      <c r="E4" s="172"/>
      <c r="F4" s="175"/>
      <c r="G4" s="172"/>
      <c r="H4" s="173"/>
      <c r="I4" s="331"/>
      <c r="J4" s="176"/>
      <c r="K4" s="331"/>
      <c r="L4" s="173"/>
      <c r="M4" s="331"/>
      <c r="N4" s="174"/>
      <c r="O4" s="174"/>
      <c r="P4" s="172">
        <f>'расчёт цены фасады'!BA19</f>
        <v>43</v>
      </c>
      <c r="Q4" s="173">
        <f>'расчёт цены фасады'!BC19</f>
        <v>63</v>
      </c>
      <c r="R4" s="331">
        <f>'расчёт цены фасады'!BA19+'расчёт цены фасады'!M19</f>
        <v>58</v>
      </c>
    </row>
    <row r="5" spans="1:18" ht="16.100000000000001">
      <c r="A5" s="148" t="s">
        <v>29</v>
      </c>
      <c r="B5" s="193" t="s">
        <v>558</v>
      </c>
      <c r="C5" s="191" t="s">
        <v>4</v>
      </c>
      <c r="D5" s="192"/>
      <c r="E5" s="172"/>
      <c r="F5" s="175"/>
      <c r="G5" s="172"/>
      <c r="H5" s="173"/>
      <c r="I5" s="331"/>
      <c r="J5" s="176"/>
      <c r="K5" s="331"/>
      <c r="L5" s="173"/>
      <c r="M5" s="331"/>
      <c r="N5" s="174"/>
      <c r="O5" s="174"/>
      <c r="P5" s="172">
        <f>'расчёт цены фасады'!BA20</f>
        <v>50</v>
      </c>
      <c r="Q5" s="173">
        <f>'расчёт цены фасады'!BC20</f>
        <v>73</v>
      </c>
      <c r="R5" s="331">
        <f>'расчёт цены фасады'!BA20+'расчёт цены фасады'!M20</f>
        <v>68</v>
      </c>
    </row>
    <row r="6" spans="1:18" ht="16.100000000000001">
      <c r="A6" s="148" t="s">
        <v>31</v>
      </c>
      <c r="B6" s="193" t="s">
        <v>559</v>
      </c>
      <c r="C6" s="191" t="s">
        <v>4</v>
      </c>
      <c r="D6" s="192"/>
      <c r="E6" s="172"/>
      <c r="F6" s="175"/>
      <c r="G6" s="172"/>
      <c r="H6" s="173"/>
      <c r="I6" s="331"/>
      <c r="J6" s="176"/>
      <c r="K6" s="331"/>
      <c r="L6" s="173"/>
      <c r="M6" s="331"/>
      <c r="N6" s="174"/>
      <c r="O6" s="174"/>
      <c r="P6" s="172">
        <f>'расчёт цены фасады'!BA21</f>
        <v>56</v>
      </c>
      <c r="Q6" s="173">
        <f>'расчёт цены фасады'!BC21</f>
        <v>82</v>
      </c>
      <c r="R6" s="331">
        <f>'расчёт цены фасады'!BA21+'расчёт цены фасады'!M21</f>
        <v>76</v>
      </c>
    </row>
    <row r="7" spans="1:18" ht="16.100000000000001">
      <c r="A7" s="148" t="s">
        <v>33</v>
      </c>
      <c r="B7" s="193" t="s">
        <v>560</v>
      </c>
      <c r="C7" s="191" t="s">
        <v>4</v>
      </c>
      <c r="D7" s="192"/>
      <c r="E7" s="172"/>
      <c r="F7" s="175"/>
      <c r="G7" s="172"/>
      <c r="H7" s="173"/>
      <c r="I7" s="331"/>
      <c r="J7" s="176"/>
      <c r="K7" s="331"/>
      <c r="L7" s="173"/>
      <c r="M7" s="331"/>
      <c r="N7" s="174"/>
      <c r="O7" s="174"/>
      <c r="P7" s="172">
        <f>'расчёт цены фасады'!BA22</f>
        <v>63</v>
      </c>
      <c r="Q7" s="173">
        <f>'расчёт цены фасады'!BC22</f>
        <v>91</v>
      </c>
      <c r="R7" s="331">
        <f>'расчёт цены фасады'!BA22+'расчёт цены фасады'!M22</f>
        <v>85</v>
      </c>
    </row>
    <row r="8" spans="1:18" ht="16.100000000000001">
      <c r="A8" s="148" t="s">
        <v>35</v>
      </c>
      <c r="B8" s="193" t="s">
        <v>561</v>
      </c>
      <c r="C8" s="191" t="s">
        <v>4</v>
      </c>
      <c r="D8" s="192"/>
      <c r="E8" s="172"/>
      <c r="F8" s="175"/>
      <c r="G8" s="172"/>
      <c r="H8" s="173"/>
      <c r="I8" s="331"/>
      <c r="J8" s="176"/>
      <c r="K8" s="331"/>
      <c r="L8" s="173"/>
      <c r="M8" s="331"/>
      <c r="N8" s="174"/>
      <c r="O8" s="174"/>
      <c r="P8" s="172">
        <f>'расчёт цены фасады'!BA23</f>
        <v>69</v>
      </c>
      <c r="Q8" s="173">
        <f>'расчёт цены фасады'!BC23</f>
        <v>101</v>
      </c>
      <c r="R8" s="331">
        <f>'расчёт цены фасады'!BA23+'расчёт цены фасады'!M23</f>
        <v>94</v>
      </c>
    </row>
    <row r="9" spans="1:18" ht="16.100000000000001">
      <c r="A9" s="148" t="s">
        <v>37</v>
      </c>
      <c r="B9" s="193" t="s">
        <v>562</v>
      </c>
      <c r="C9" s="191" t="s">
        <v>4</v>
      </c>
      <c r="D9" s="192"/>
      <c r="E9" s="172"/>
      <c r="F9" s="175"/>
      <c r="G9" s="172"/>
      <c r="H9" s="173"/>
      <c r="I9" s="331"/>
      <c r="J9" s="176"/>
      <c r="K9" s="331"/>
      <c r="L9" s="173"/>
      <c r="M9" s="331"/>
      <c r="N9" s="174"/>
      <c r="O9" s="174"/>
      <c r="P9" s="172">
        <f>'расчёт цены фасады'!BA24</f>
        <v>77</v>
      </c>
      <c r="Q9" s="173">
        <f>'расчёт цены фасады'!BC24</f>
        <v>112</v>
      </c>
      <c r="R9" s="331">
        <f>'расчёт цены фасады'!BA24+'расчёт цены фасады'!M24</f>
        <v>104</v>
      </c>
    </row>
    <row r="10" spans="1:18" ht="16.100000000000001">
      <c r="A10" s="148" t="s">
        <v>39</v>
      </c>
      <c r="B10" s="193" t="s">
        <v>563</v>
      </c>
      <c r="C10" s="191" t="s">
        <v>4</v>
      </c>
      <c r="D10" s="192"/>
      <c r="E10" s="172"/>
      <c r="F10" s="175"/>
      <c r="G10" s="172"/>
      <c r="H10" s="173"/>
      <c r="I10" s="331"/>
      <c r="J10" s="176"/>
      <c r="K10" s="331"/>
      <c r="L10" s="173"/>
      <c r="M10" s="331"/>
      <c r="N10" s="174"/>
      <c r="O10" s="174"/>
      <c r="P10" s="172">
        <f>'расчёт цены фасады'!BA25</f>
        <v>83</v>
      </c>
      <c r="Q10" s="173">
        <f>'расчёт цены фасады'!BC25</f>
        <v>122</v>
      </c>
      <c r="R10" s="331">
        <f>'расчёт цены фасады'!BA25+'расчёт цены фасады'!M25</f>
        <v>113</v>
      </c>
    </row>
    <row r="11" spans="1:18" ht="16.100000000000001">
      <c r="A11" s="148" t="s">
        <v>41</v>
      </c>
      <c r="B11" s="193" t="s">
        <v>564</v>
      </c>
      <c r="C11" s="191" t="s">
        <v>4</v>
      </c>
      <c r="D11" s="192"/>
      <c r="E11" s="172"/>
      <c r="F11" s="175"/>
      <c r="G11" s="172"/>
      <c r="H11" s="173"/>
      <c r="I11" s="331"/>
      <c r="J11" s="176"/>
      <c r="K11" s="331"/>
      <c r="L11" s="173"/>
      <c r="M11" s="331"/>
      <c r="N11" s="174"/>
      <c r="O11" s="174"/>
      <c r="P11" s="172">
        <f>'расчёт цены фасады'!BA26</f>
        <v>90</v>
      </c>
      <c r="Q11" s="173">
        <f>'расчёт цены фасады'!BC26</f>
        <v>131</v>
      </c>
      <c r="R11" s="331">
        <f>'расчёт цены фасады'!BA26+'расчёт цены фасады'!M26</f>
        <v>122</v>
      </c>
    </row>
    <row r="12" spans="1:18" ht="16.100000000000001">
      <c r="A12" s="148" t="s">
        <v>49</v>
      </c>
      <c r="B12" s="193" t="s">
        <v>565</v>
      </c>
      <c r="C12" s="191" t="s">
        <v>4</v>
      </c>
      <c r="D12" s="192"/>
      <c r="E12" s="172"/>
      <c r="F12" s="175"/>
      <c r="G12" s="172"/>
      <c r="H12" s="173"/>
      <c r="I12" s="331"/>
      <c r="J12" s="176"/>
      <c r="K12" s="331"/>
      <c r="L12" s="173"/>
      <c r="M12" s="331"/>
      <c r="N12" s="174"/>
      <c r="O12" s="174"/>
      <c r="P12" s="172">
        <f>'расчёт цены фасады'!BA27</f>
        <v>34</v>
      </c>
      <c r="Q12" s="173">
        <f>'расчёт цены фасады'!BC27</f>
        <v>48</v>
      </c>
      <c r="R12" s="331">
        <f>'расчёт цены фасады'!BA27+'расчёт цены фасады'!M27</f>
        <v>45</v>
      </c>
    </row>
    <row r="13" spans="1:18" ht="16.100000000000001">
      <c r="A13" s="148" t="s">
        <v>51</v>
      </c>
      <c r="B13" s="193" t="s">
        <v>566</v>
      </c>
      <c r="C13" s="191" t="s">
        <v>4</v>
      </c>
      <c r="D13" s="192"/>
      <c r="E13" s="172"/>
      <c r="F13" s="175"/>
      <c r="G13" s="172"/>
      <c r="H13" s="173"/>
      <c r="I13" s="331"/>
      <c r="J13" s="176"/>
      <c r="K13" s="331"/>
      <c r="L13" s="173"/>
      <c r="M13" s="331"/>
      <c r="N13" s="174"/>
      <c r="O13" s="174"/>
      <c r="P13" s="172">
        <f>'расчёт цены фасады'!BA28</f>
        <v>38</v>
      </c>
      <c r="Q13" s="173">
        <f>'расчёт цены фасады'!BC28</f>
        <v>55</v>
      </c>
      <c r="R13" s="331">
        <f>'расчёт цены фасады'!BA28+'расчёт цены фасады'!M28</f>
        <v>51</v>
      </c>
    </row>
    <row r="14" spans="1:18" ht="16.100000000000001">
      <c r="A14" s="148" t="s">
        <v>45</v>
      </c>
      <c r="B14" s="193" t="s">
        <v>567</v>
      </c>
      <c r="C14" s="191" t="s">
        <v>4</v>
      </c>
      <c r="D14" s="192"/>
      <c r="E14" s="172"/>
      <c r="F14" s="175"/>
      <c r="G14" s="172"/>
      <c r="H14" s="173"/>
      <c r="I14" s="331"/>
      <c r="J14" s="176"/>
      <c r="K14" s="331"/>
      <c r="L14" s="173"/>
      <c r="M14" s="331"/>
      <c r="N14" s="174"/>
      <c r="O14" s="174"/>
      <c r="P14" s="172">
        <f>'расчёт цены фасады'!BA29</f>
        <v>50</v>
      </c>
      <c r="Q14" s="173">
        <f>'расчёт цены фасады'!BC29</f>
        <v>73</v>
      </c>
      <c r="R14" s="331">
        <f>'расчёт цены фасады'!BA29+'расчёт цены фасады'!M29</f>
        <v>68</v>
      </c>
    </row>
    <row r="15" spans="1:18" ht="16.100000000000001">
      <c r="A15" s="148" t="s">
        <v>47</v>
      </c>
      <c r="B15" s="193" t="s">
        <v>568</v>
      </c>
      <c r="C15" s="191" t="s">
        <v>4</v>
      </c>
      <c r="D15" s="192"/>
      <c r="E15" s="172"/>
      <c r="F15" s="175"/>
      <c r="G15" s="172"/>
      <c r="H15" s="173"/>
      <c r="I15" s="331"/>
      <c r="J15" s="176"/>
      <c r="K15" s="331"/>
      <c r="L15" s="173"/>
      <c r="M15" s="331"/>
      <c r="N15" s="174"/>
      <c r="O15" s="174"/>
      <c r="P15" s="172">
        <f>'расчёт цены фасады'!BA30</f>
        <v>63</v>
      </c>
      <c r="Q15" s="173">
        <f>'расчёт цены фасады'!BC30</f>
        <v>91</v>
      </c>
      <c r="R15" s="331">
        <f>'расчёт цены фасады'!BA30+'расчёт цены фасады'!M30</f>
        <v>85</v>
      </c>
    </row>
    <row r="16" spans="1:18" ht="16.100000000000001">
      <c r="A16" s="148"/>
      <c r="B16" s="193" t="s">
        <v>224</v>
      </c>
      <c r="C16" s="191" t="s">
        <v>4</v>
      </c>
      <c r="D16" s="177">
        <v>6</v>
      </c>
      <c r="E16" s="172"/>
      <c r="F16" s="175"/>
      <c r="G16" s="172"/>
      <c r="H16" s="173"/>
      <c r="I16" s="331"/>
      <c r="J16" s="176"/>
      <c r="K16" s="331"/>
      <c r="L16" s="173"/>
      <c r="M16" s="331"/>
      <c r="N16" s="174"/>
      <c r="O16" s="174"/>
      <c r="P16" s="172"/>
      <c r="Q16" s="178"/>
      <c r="R16" s="178"/>
    </row>
    <row r="17" spans="1:18" ht="18.649999999999999">
      <c r="A17" s="32"/>
      <c r="B17" s="194" t="s">
        <v>463</v>
      </c>
      <c r="C17" s="179"/>
      <c r="D17" s="177"/>
      <c r="E17" s="172"/>
      <c r="F17" s="175"/>
      <c r="G17" s="172"/>
      <c r="H17" s="173"/>
      <c r="I17" s="331"/>
      <c r="J17" s="176"/>
      <c r="K17" s="331"/>
      <c r="L17" s="173"/>
      <c r="M17" s="331"/>
      <c r="N17" s="174"/>
      <c r="O17" s="174"/>
      <c r="P17" s="172"/>
      <c r="Q17" s="178"/>
      <c r="R17" s="178"/>
    </row>
    <row r="18" spans="1:18" ht="16.100000000000001">
      <c r="A18" s="148" t="s">
        <v>59</v>
      </c>
      <c r="B18" s="193" t="s">
        <v>569</v>
      </c>
      <c r="C18" s="191" t="s">
        <v>12</v>
      </c>
      <c r="D18" s="192"/>
      <c r="E18" s="172"/>
      <c r="F18" s="175"/>
      <c r="G18" s="172">
        <f>'расчёт цены фасады'!AT33</f>
        <v>160</v>
      </c>
      <c r="H18" s="173"/>
      <c r="I18" s="331"/>
      <c r="J18" s="176"/>
      <c r="K18" s="331"/>
      <c r="L18" s="173">
        <f>'расчёт цены фасады'!AV33</f>
        <v>253</v>
      </c>
      <c r="M18" s="331">
        <f>'расчёт цены фасады'!AT33+'расчёт цены фасады'!M33</f>
        <v>231</v>
      </c>
      <c r="N18" s="174"/>
      <c r="O18" s="174"/>
      <c r="P18" s="172"/>
      <c r="Q18" s="178"/>
      <c r="R18" s="178"/>
    </row>
    <row r="19" spans="1:18" ht="16.100000000000001">
      <c r="A19" s="148" t="s">
        <v>60</v>
      </c>
      <c r="B19" s="193" t="s">
        <v>570</v>
      </c>
      <c r="C19" s="191" t="s">
        <v>12</v>
      </c>
      <c r="D19" s="192"/>
      <c r="E19" s="172"/>
      <c r="F19" s="175"/>
      <c r="G19" s="172">
        <f>'расчёт цены фасады'!AT34</f>
        <v>185</v>
      </c>
      <c r="H19" s="173"/>
      <c r="I19" s="331"/>
      <c r="J19" s="176"/>
      <c r="K19" s="331"/>
      <c r="L19" s="173">
        <f>'расчёт цены фасады'!AV34</f>
        <v>293</v>
      </c>
      <c r="M19" s="331">
        <f>'расчёт цены фасады'!AT34+'расчёт цены фасады'!M34</f>
        <v>267</v>
      </c>
      <c r="N19" s="174"/>
      <c r="O19" s="174"/>
      <c r="P19" s="172"/>
      <c r="Q19" s="178"/>
      <c r="R19" s="178"/>
    </row>
    <row r="20" spans="1:18" ht="16.100000000000001">
      <c r="A20" s="148" t="s">
        <v>61</v>
      </c>
      <c r="B20" s="193" t="s">
        <v>571</v>
      </c>
      <c r="C20" s="191" t="s">
        <v>12</v>
      </c>
      <c r="D20" s="192"/>
      <c r="E20" s="172"/>
      <c r="F20" s="175"/>
      <c r="G20" s="172">
        <f>'расчёт цены фасады'!AT35</f>
        <v>199</v>
      </c>
      <c r="H20" s="173"/>
      <c r="I20" s="331"/>
      <c r="J20" s="176"/>
      <c r="K20" s="331"/>
      <c r="L20" s="173">
        <f>'расчёт цены фасады'!AV35</f>
        <v>317</v>
      </c>
      <c r="M20" s="331">
        <f>'расчёт цены фасады'!AT35+'расчёт цены фасады'!M35</f>
        <v>288</v>
      </c>
      <c r="N20" s="174"/>
      <c r="O20" s="174"/>
      <c r="P20" s="172"/>
      <c r="Q20" s="178"/>
      <c r="R20" s="178"/>
    </row>
    <row r="21" spans="1:18" ht="16.100000000000001">
      <c r="A21" s="148" t="s">
        <v>62</v>
      </c>
      <c r="B21" s="193" t="s">
        <v>572</v>
      </c>
      <c r="C21" s="191" t="s">
        <v>12</v>
      </c>
      <c r="D21" s="192"/>
      <c r="E21" s="172"/>
      <c r="F21" s="175"/>
      <c r="G21" s="172">
        <f>'расчёт цены фасады'!AT36</f>
        <v>145</v>
      </c>
      <c r="H21" s="173"/>
      <c r="I21" s="331"/>
      <c r="J21" s="176"/>
      <c r="K21" s="331"/>
      <c r="L21" s="173">
        <f>'расчёт цены фасады'!AV36</f>
        <v>231</v>
      </c>
      <c r="M21" s="331">
        <f>'расчёт цены фасады'!AT36+'расчёт цены фасады'!M36</f>
        <v>210</v>
      </c>
      <c r="N21" s="174"/>
      <c r="O21" s="174"/>
      <c r="P21" s="172"/>
      <c r="Q21" s="178"/>
      <c r="R21" s="178"/>
    </row>
    <row r="22" spans="1:18" ht="16.100000000000001">
      <c r="A22" s="148" t="s">
        <v>63</v>
      </c>
      <c r="B22" s="193" t="s">
        <v>573</v>
      </c>
      <c r="C22" s="191" t="s">
        <v>12</v>
      </c>
      <c r="D22" s="192"/>
      <c r="E22" s="172"/>
      <c r="F22" s="175"/>
      <c r="G22" s="172">
        <f>'расчёт цены фасады'!AT37</f>
        <v>308</v>
      </c>
      <c r="H22" s="173"/>
      <c r="I22" s="331"/>
      <c r="J22" s="176"/>
      <c r="K22" s="331"/>
      <c r="L22" s="173">
        <f>'расчёт цены фасады'!AV37</f>
        <v>489</v>
      </c>
      <c r="M22" s="331">
        <f>'расчёт цены фасады'!AT37+'расчёт цены фасады'!M37</f>
        <v>446</v>
      </c>
      <c r="N22" s="174"/>
      <c r="O22" s="174"/>
      <c r="P22" s="172"/>
      <c r="Q22" s="178"/>
      <c r="R22" s="178"/>
    </row>
    <row r="23" spans="1:18" ht="16.100000000000001">
      <c r="A23" s="148" t="s">
        <v>64</v>
      </c>
      <c r="B23" s="193" t="s">
        <v>574</v>
      </c>
      <c r="C23" s="191" t="s">
        <v>4</v>
      </c>
      <c r="D23" s="192"/>
      <c r="E23" s="172"/>
      <c r="F23" s="175"/>
      <c r="G23" s="172">
        <f>'расчёт цены фасады'!AT38</f>
        <v>385</v>
      </c>
      <c r="H23" s="173"/>
      <c r="I23" s="331"/>
      <c r="J23" s="176"/>
      <c r="K23" s="331"/>
      <c r="L23" s="173">
        <f>'расчёт цены фасады'!AV38</f>
        <v>614</v>
      </c>
      <c r="M23" s="331">
        <f>'расчёт цены фасады'!AT38+'расчёт цены фасады'!M38</f>
        <v>562</v>
      </c>
      <c r="N23" s="174"/>
      <c r="O23" s="174"/>
      <c r="P23" s="172"/>
      <c r="Q23" s="178"/>
      <c r="R23" s="178"/>
    </row>
    <row r="24" spans="1:18" ht="16.100000000000001">
      <c r="A24" s="148" t="s">
        <v>71</v>
      </c>
      <c r="B24" s="193" t="s">
        <v>575</v>
      </c>
      <c r="C24" s="191" t="s">
        <v>12</v>
      </c>
      <c r="D24" s="192"/>
      <c r="E24" s="172"/>
      <c r="F24" s="175"/>
      <c r="G24" s="172">
        <f>'расчёт цены фасады'!AT39</f>
        <v>192</v>
      </c>
      <c r="H24" s="173"/>
      <c r="I24" s="331"/>
      <c r="J24" s="176"/>
      <c r="K24" s="331"/>
      <c r="L24" s="173">
        <f>'расчёт цены фасады'!AV39</f>
        <v>305</v>
      </c>
      <c r="M24" s="331">
        <f>'расчёт цены фасады'!AT39+'расчёт цены фасады'!M39</f>
        <v>278</v>
      </c>
      <c r="N24" s="174"/>
      <c r="O24" s="174"/>
      <c r="P24" s="172"/>
      <c r="Q24" s="178"/>
      <c r="R24" s="178"/>
    </row>
    <row r="25" spans="1:18" ht="16.100000000000001">
      <c r="A25" s="148" t="s">
        <v>72</v>
      </c>
      <c r="B25" s="193" t="s">
        <v>576</v>
      </c>
      <c r="C25" s="191" t="s">
        <v>12</v>
      </c>
      <c r="D25" s="192"/>
      <c r="E25" s="172"/>
      <c r="F25" s="175"/>
      <c r="G25" s="172">
        <f>'расчёт цены фасады'!AT40</f>
        <v>172</v>
      </c>
      <c r="H25" s="173"/>
      <c r="I25" s="331"/>
      <c r="J25" s="176"/>
      <c r="K25" s="331"/>
      <c r="L25" s="173">
        <f>'расчёт цены фасады'!AV40</f>
        <v>273</v>
      </c>
      <c r="M25" s="331">
        <f>'расчёт цены фасады'!AT40+'расчёт цены фасады'!M40</f>
        <v>249</v>
      </c>
      <c r="N25" s="174"/>
      <c r="O25" s="174"/>
      <c r="P25" s="172"/>
      <c r="Q25" s="178"/>
      <c r="R25" s="178"/>
    </row>
    <row r="26" spans="1:18" ht="16.100000000000001">
      <c r="A26" s="148" t="s">
        <v>73</v>
      </c>
      <c r="B26" s="193" t="s">
        <v>577</v>
      </c>
      <c r="C26" s="191" t="s">
        <v>12</v>
      </c>
      <c r="D26" s="192"/>
      <c r="E26" s="172"/>
      <c r="F26" s="175"/>
      <c r="G26" s="172">
        <f>'расчёт цены фасады'!AT41</f>
        <v>236</v>
      </c>
      <c r="H26" s="173"/>
      <c r="I26" s="331"/>
      <c r="J26" s="176"/>
      <c r="K26" s="331"/>
      <c r="L26" s="173">
        <f>'расчёт цены фасады'!AV41</f>
        <v>376</v>
      </c>
      <c r="M26" s="331">
        <f>'расчёт цены фасады'!AT41+'расчёт цены фасады'!M41</f>
        <v>342</v>
      </c>
      <c r="N26" s="174"/>
      <c r="O26" s="174"/>
      <c r="P26" s="172"/>
      <c r="Q26" s="178"/>
      <c r="R26" s="178"/>
    </row>
    <row r="27" spans="1:18" ht="16.100000000000001">
      <c r="A27" s="148" t="s">
        <v>74</v>
      </c>
      <c r="B27" s="193" t="s">
        <v>578</v>
      </c>
      <c r="C27" s="191" t="s">
        <v>12</v>
      </c>
      <c r="D27" s="192"/>
      <c r="E27" s="172"/>
      <c r="F27" s="175"/>
      <c r="G27" s="172">
        <f>'расчёт цены фасады'!AT42</f>
        <v>423</v>
      </c>
      <c r="H27" s="173"/>
      <c r="I27" s="331"/>
      <c r="J27" s="176"/>
      <c r="K27" s="331"/>
      <c r="L27" s="173">
        <f>'расчёт цены фасады'!AV42</f>
        <v>675</v>
      </c>
      <c r="M27" s="331">
        <f>'расчёт цены фасады'!AT42+'расчёт цены фасады'!M42</f>
        <v>614</v>
      </c>
      <c r="N27" s="174"/>
      <c r="O27" s="174"/>
      <c r="P27" s="172"/>
      <c r="Q27" s="178"/>
      <c r="R27" s="178"/>
    </row>
    <row r="28" spans="1:18" ht="16.100000000000001">
      <c r="A28" s="148" t="s">
        <v>75</v>
      </c>
      <c r="B28" s="193" t="s">
        <v>579</v>
      </c>
      <c r="C28" s="191" t="s">
        <v>12</v>
      </c>
      <c r="D28" s="192"/>
      <c r="E28" s="172"/>
      <c r="F28" s="175"/>
      <c r="G28" s="172">
        <f>'расчёт цены фасады'!AT43</f>
        <v>269</v>
      </c>
      <c r="H28" s="173"/>
      <c r="I28" s="331"/>
      <c r="J28" s="176"/>
      <c r="K28" s="331"/>
      <c r="L28" s="173">
        <f>'расчёт цены фасады'!AV43</f>
        <v>429</v>
      </c>
      <c r="M28" s="331">
        <f>'расчёт цены фасады'!AT43+'расчёт цены фасады'!M43</f>
        <v>390</v>
      </c>
      <c r="N28" s="174"/>
      <c r="O28" s="174"/>
      <c r="P28" s="172"/>
      <c r="Q28" s="178"/>
      <c r="R28" s="178"/>
    </row>
    <row r="29" spans="1:18" ht="18.649999999999999">
      <c r="A29" s="32"/>
      <c r="B29" s="194" t="s">
        <v>475</v>
      </c>
      <c r="C29" s="179"/>
      <c r="D29" s="177"/>
      <c r="E29" s="172"/>
      <c r="F29" s="175"/>
      <c r="G29" s="172"/>
      <c r="H29" s="173"/>
      <c r="I29" s="331"/>
      <c r="J29" s="176"/>
      <c r="K29" s="331"/>
      <c r="L29" s="173"/>
      <c r="M29" s="331"/>
      <c r="N29" s="174"/>
      <c r="O29" s="174"/>
      <c r="P29" s="172"/>
      <c r="Q29" s="178"/>
      <c r="R29" s="178"/>
    </row>
    <row r="30" spans="1:18" ht="16.100000000000001">
      <c r="A30" s="148" t="s">
        <v>88</v>
      </c>
      <c r="B30" s="193" t="s">
        <v>180</v>
      </c>
      <c r="C30" s="195" t="s">
        <v>181</v>
      </c>
      <c r="D30" s="192"/>
      <c r="E30" s="172">
        <f>'расчёт цены фасады'!U46</f>
        <v>1001</v>
      </c>
      <c r="F30" s="175">
        <f>'расчёт цены фасады'!AH46</f>
        <v>1405</v>
      </c>
      <c r="G30" s="172">
        <f>'расчёт цены фасады'!AT46</f>
        <v>2190</v>
      </c>
      <c r="H30" s="173">
        <f>'расчёт цены фасады'!W46</f>
        <v>1450</v>
      </c>
      <c r="I30" s="331">
        <f>'расчёт цены фасады'!U46+'расчёт цены фасады'!M46</f>
        <v>1450</v>
      </c>
      <c r="J30" s="176">
        <f>'расчёт цены фасады'!AJ46</f>
        <v>1854</v>
      </c>
      <c r="K30" s="331">
        <f>'расчёт цены фасады'!AH46+'расчёт цены фасады'!M46</f>
        <v>1854</v>
      </c>
      <c r="L30" s="173">
        <f>'расчёт цены фасады'!AV46</f>
        <v>2771</v>
      </c>
      <c r="M30" s="331">
        <f>'расчёт цены фасады'!AT46+'расчёт цены фасады'!M46</f>
        <v>2639</v>
      </c>
      <c r="N30" s="174">
        <f>'расчёт цены фасады'!AC46</f>
        <v>1084</v>
      </c>
      <c r="O30" s="174">
        <f>'расчёт цены фасады'!AO46</f>
        <v>2097</v>
      </c>
      <c r="P30" s="172"/>
      <c r="Q30" s="178"/>
      <c r="R30" s="178"/>
    </row>
    <row r="31" spans="1:18" ht="16.100000000000001">
      <c r="A31" s="148" t="s">
        <v>90</v>
      </c>
      <c r="B31" s="193" t="s">
        <v>182</v>
      </c>
      <c r="C31" s="195" t="s">
        <v>181</v>
      </c>
      <c r="D31" s="192"/>
      <c r="E31" s="172">
        <f>'расчёт цены фасады'!U47</f>
        <v>1277</v>
      </c>
      <c r="F31" s="175">
        <f>'расчёт цены фасады'!AH47</f>
        <v>1718</v>
      </c>
      <c r="G31" s="172">
        <f>'расчёт цены фасады'!AT47</f>
        <v>2703</v>
      </c>
      <c r="H31" s="173">
        <f>'расчёт цены фасады'!W47</f>
        <v>1726</v>
      </c>
      <c r="I31" s="331">
        <f>'расчёт цены фасады'!U47+'расчёт цены фасады'!M47</f>
        <v>1726</v>
      </c>
      <c r="J31" s="176">
        <f>'расчёт цены фасады'!AJ47</f>
        <v>2299</v>
      </c>
      <c r="K31" s="331">
        <f>'расчёт цены фасады'!AH47+'расчёт цены фасады'!M47</f>
        <v>2167</v>
      </c>
      <c r="L31" s="173">
        <f>'расчёт цены фасады'!AV47</f>
        <v>3284</v>
      </c>
      <c r="M31" s="331">
        <f>'расчёт цены фасады'!AT47+'расчёт цены фасады'!M47</f>
        <v>3152</v>
      </c>
      <c r="N31" s="174">
        <f>'расчёт цены фасады'!AC47</f>
        <v>1313</v>
      </c>
      <c r="O31" s="174">
        <f>'расчёт цены фасады'!AO47</f>
        <v>2584</v>
      </c>
      <c r="P31" s="172"/>
      <c r="Q31" s="178"/>
      <c r="R31" s="178"/>
    </row>
    <row r="32" spans="1:18" ht="16.100000000000001">
      <c r="A32" s="148"/>
      <c r="B32" s="193" t="s">
        <v>183</v>
      </c>
      <c r="C32" s="195" t="s">
        <v>181</v>
      </c>
      <c r="D32" s="192"/>
      <c r="E32" s="172">
        <f>'расчёт цены фасады'!U48</f>
        <v>1532</v>
      </c>
      <c r="F32" s="175">
        <f>'расчёт цены фасады'!AH48</f>
        <v>2008</v>
      </c>
      <c r="G32" s="172">
        <f>'расчёт цены фасады'!AT48</f>
        <v>3189</v>
      </c>
      <c r="H32" s="173">
        <f>'расчёт цены фасады'!W48</f>
        <v>1981</v>
      </c>
      <c r="I32" s="331">
        <f>'расчёт цены фасады'!U48+'расчёт цены фасады'!M48</f>
        <v>1981</v>
      </c>
      <c r="J32" s="176">
        <f>'расчёт цены фасады'!AJ48</f>
        <v>2589</v>
      </c>
      <c r="K32" s="331">
        <f>'расчёт цены фасады'!AH48+'расчёт цены фасады'!M48</f>
        <v>2457</v>
      </c>
      <c r="L32" s="173">
        <f>'расчёт цены фасады'!AV48</f>
        <v>3770</v>
      </c>
      <c r="M32" s="331">
        <f>'расчёт цены фасады'!AT48+'расчёт цены фасады'!M48</f>
        <v>3638</v>
      </c>
      <c r="N32" s="174">
        <f>'расчёт цены фасады'!AC48</f>
        <v>1521</v>
      </c>
      <c r="O32" s="174">
        <f>'расчёт цены фасады'!AO48</f>
        <v>3046</v>
      </c>
      <c r="P32" s="172"/>
      <c r="Q32" s="178"/>
      <c r="R32" s="178"/>
    </row>
    <row r="33" spans="1:18" ht="16.100000000000001">
      <c r="A33" s="148"/>
      <c r="B33" s="193" t="s">
        <v>184</v>
      </c>
      <c r="C33" s="195" t="s">
        <v>181</v>
      </c>
      <c r="D33" s="192"/>
      <c r="E33" s="172">
        <f>'расчёт цены фасады'!U49</f>
        <v>1810</v>
      </c>
      <c r="F33" s="175">
        <f>'расчёт цены фасады'!AH49</f>
        <v>2309</v>
      </c>
      <c r="G33" s="172">
        <f>'расчёт цены фасады'!AT49</f>
        <v>3689</v>
      </c>
      <c r="H33" s="173">
        <f>'расчёт цены фасады'!W49</f>
        <v>2259</v>
      </c>
      <c r="I33" s="331">
        <f>'расчёт цены фасады'!U49+'расчёт цены фасады'!M49</f>
        <v>2259</v>
      </c>
      <c r="J33" s="176">
        <f>'расчёт цены фасады'!AJ49</f>
        <v>2890</v>
      </c>
      <c r="K33" s="331">
        <f>'расчёт цены фасады'!AH49+'расчёт цены фасады'!M49</f>
        <v>2758</v>
      </c>
      <c r="L33" s="173">
        <f>'расчёт цены фасады'!AV49</f>
        <v>4270</v>
      </c>
      <c r="M33" s="331">
        <f>'расчёт цены фасады'!AT49+'расчёт цены фасады'!M49</f>
        <v>4138</v>
      </c>
      <c r="N33" s="174">
        <f>'расчёт цены фасады'!AC49</f>
        <v>1741</v>
      </c>
      <c r="O33" s="174">
        <f>'расчёт цены фасады'!AO49</f>
        <v>3520</v>
      </c>
      <c r="P33" s="172"/>
      <c r="Q33" s="178"/>
      <c r="R33" s="178"/>
    </row>
    <row r="34" spans="1:18" ht="16.100000000000001">
      <c r="A34" s="148"/>
      <c r="B34" s="193" t="s">
        <v>185</v>
      </c>
      <c r="C34" s="195" t="s">
        <v>181</v>
      </c>
      <c r="D34" s="192"/>
      <c r="E34" s="172">
        <f>'расчёт цены фасады'!U50</f>
        <v>1001</v>
      </c>
      <c r="F34" s="175">
        <f>'расчёт цены фасады'!AH50</f>
        <v>1405</v>
      </c>
      <c r="G34" s="172">
        <f>'расчёт цены фасады'!AT50</f>
        <v>2190</v>
      </c>
      <c r="H34" s="173">
        <f>'расчёт цены фасады'!W50</f>
        <v>1450</v>
      </c>
      <c r="I34" s="331">
        <f>'расчёт цены фасады'!U50+'расчёт цены фасады'!M50</f>
        <v>1450</v>
      </c>
      <c r="J34" s="176">
        <f>'расчёт цены фасады'!AJ50</f>
        <v>1986</v>
      </c>
      <c r="K34" s="331">
        <f>'расчёт цены фасады'!AH50+'расчёт цены фасады'!M50</f>
        <v>1854</v>
      </c>
      <c r="L34" s="173">
        <f>'расчёт цены фасады'!AV50</f>
        <v>2771</v>
      </c>
      <c r="M34" s="331">
        <f>'расчёт цены фасады'!AT50+'расчёт цены фасады'!M50</f>
        <v>2639</v>
      </c>
      <c r="N34" s="174">
        <f>'расчёт цены фасады'!AC50</f>
        <v>1084</v>
      </c>
      <c r="O34" s="174">
        <f>'расчёт цены фасады'!AO50</f>
        <v>2097</v>
      </c>
      <c r="P34" s="172"/>
      <c r="Q34" s="178"/>
      <c r="R34" s="178"/>
    </row>
    <row r="35" spans="1:18" ht="16.100000000000001">
      <c r="A35" s="148"/>
      <c r="B35" s="193" t="s">
        <v>186</v>
      </c>
      <c r="C35" s="195" t="s">
        <v>181</v>
      </c>
      <c r="D35" s="192"/>
      <c r="E35" s="172">
        <f>'расчёт цены фасады'!U51</f>
        <v>1328</v>
      </c>
      <c r="F35" s="175">
        <f>'расчёт цены фасады'!AH51</f>
        <v>1776</v>
      </c>
      <c r="G35" s="172">
        <f>'расчёт цены фасады'!AT51</f>
        <v>2800</v>
      </c>
      <c r="H35" s="173">
        <f>'расчёт цены фасады'!W51</f>
        <v>1777</v>
      </c>
      <c r="I35" s="331">
        <f>'расчёт цены фасады'!U51+'расчёт цены фасады'!M51</f>
        <v>1777</v>
      </c>
      <c r="J35" s="176">
        <f>'расчёт цены фасады'!AJ51</f>
        <v>2357</v>
      </c>
      <c r="K35" s="331">
        <f>'расчёт цены фасады'!AH51+'расчёт цены фасады'!M51</f>
        <v>2225</v>
      </c>
      <c r="L35" s="173">
        <f>'расчёт цены фасады'!AV51</f>
        <v>3381</v>
      </c>
      <c r="M35" s="331">
        <f>'расчёт цены фасады'!AT51+'расчёт цены фасады'!M51</f>
        <v>3249</v>
      </c>
      <c r="N35" s="174">
        <f>'расчёт цены фасады'!AC51</f>
        <v>1354</v>
      </c>
      <c r="O35" s="174">
        <f>'расчёт цены фасады'!AO51</f>
        <v>2675</v>
      </c>
      <c r="P35" s="172"/>
      <c r="Q35" s="178"/>
      <c r="R35" s="178"/>
    </row>
    <row r="36" spans="1:18" ht="16.100000000000001">
      <c r="A36" s="148"/>
      <c r="B36" s="193" t="s">
        <v>187</v>
      </c>
      <c r="C36" s="195" t="s">
        <v>181</v>
      </c>
      <c r="D36" s="192"/>
      <c r="E36" s="172">
        <f>'расчёт цены фасады'!U52</f>
        <v>1532</v>
      </c>
      <c r="F36" s="175">
        <f>'расчёт цены фасады'!AH52</f>
        <v>2008</v>
      </c>
      <c r="G36" s="172">
        <f>'расчёт цены фасады'!AT52</f>
        <v>3189</v>
      </c>
      <c r="H36" s="173">
        <f>'расчёт цены фасады'!W52</f>
        <v>1981</v>
      </c>
      <c r="I36" s="331">
        <f>'расчёт цены фасады'!U52+'расчёт цены фасады'!M52</f>
        <v>1981</v>
      </c>
      <c r="J36" s="176">
        <f>'расчёт цены фасады'!AJ52</f>
        <v>2589</v>
      </c>
      <c r="K36" s="331">
        <f>'расчёт цены фасады'!AH52+'расчёт цены фасады'!M52</f>
        <v>2457</v>
      </c>
      <c r="L36" s="173">
        <f>'расчёт цены фасады'!AV52</f>
        <v>3770</v>
      </c>
      <c r="M36" s="331">
        <f>'расчёт цены фасады'!AT52+'расчёт цены фасады'!M52</f>
        <v>3638</v>
      </c>
      <c r="N36" s="174">
        <f>'расчёт цены фасады'!AC52</f>
        <v>1521</v>
      </c>
      <c r="O36" s="174">
        <f>'расчёт цены фасады'!AO52</f>
        <v>3046</v>
      </c>
      <c r="P36" s="172"/>
      <c r="Q36" s="178"/>
      <c r="R36" s="178"/>
    </row>
    <row r="37" spans="1:18" ht="16.100000000000001">
      <c r="A37" s="148"/>
      <c r="B37" s="193" t="s">
        <v>188</v>
      </c>
      <c r="C37" s="195" t="s">
        <v>181</v>
      </c>
      <c r="D37" s="192"/>
      <c r="E37" s="172">
        <f>'расчёт цены фасады'!U53</f>
        <v>1862</v>
      </c>
      <c r="F37" s="175">
        <f>'расчёт цены фасады'!AH53</f>
        <v>2367</v>
      </c>
      <c r="G37" s="172">
        <f>'расчёт цены фасады'!AT53</f>
        <v>3786</v>
      </c>
      <c r="H37" s="173">
        <f>'расчёт цены фасады'!W53</f>
        <v>2311</v>
      </c>
      <c r="I37" s="331">
        <f>'расчёт цены фасады'!U53+'расчёт цены фасады'!M53</f>
        <v>2311</v>
      </c>
      <c r="J37" s="176">
        <f>'расчёт цены фасады'!AJ53</f>
        <v>2948</v>
      </c>
      <c r="K37" s="331">
        <f>'расчёт цены фасады'!AH53+'расчёт цены фасады'!M53</f>
        <v>2816</v>
      </c>
      <c r="L37" s="173">
        <f>'расчёт цены фасады'!AV53</f>
        <v>4367</v>
      </c>
      <c r="M37" s="331">
        <f>'расчёт цены фасады'!AT53+'расчёт цены фасады'!M53</f>
        <v>4235</v>
      </c>
      <c r="N37" s="174">
        <f>'расчёт цены фасады'!AC53</f>
        <v>1782</v>
      </c>
      <c r="O37" s="174">
        <f>'расчёт цены фасады'!AO53</f>
        <v>3612</v>
      </c>
      <c r="P37" s="172"/>
      <c r="Q37" s="178"/>
      <c r="R37" s="178"/>
    </row>
    <row r="38" spans="1:18" ht="18.649999999999999">
      <c r="A38" s="32"/>
      <c r="B38" s="194" t="s">
        <v>489</v>
      </c>
      <c r="C38" s="179"/>
      <c r="D38" s="177"/>
      <c r="E38" s="172"/>
      <c r="F38" s="175"/>
      <c r="G38" s="172"/>
      <c r="H38" s="173"/>
      <c r="I38" s="331"/>
      <c r="J38" s="176"/>
      <c r="K38" s="331"/>
      <c r="L38" s="173"/>
      <c r="M38" s="331"/>
      <c r="N38" s="174"/>
      <c r="O38" s="174"/>
      <c r="P38" s="172"/>
      <c r="Q38" s="178"/>
      <c r="R38" s="178"/>
    </row>
    <row r="39" spans="1:18" ht="16.100000000000001">
      <c r="A39" s="148" t="s">
        <v>490</v>
      </c>
      <c r="B39" s="193" t="s">
        <v>204</v>
      </c>
      <c r="C39" s="191" t="s">
        <v>12</v>
      </c>
      <c r="D39" s="192"/>
      <c r="E39" s="172">
        <f>'расчёт цены фасады'!U56</f>
        <v>241</v>
      </c>
      <c r="F39" s="175">
        <f>'расчёт цены фасады'!AH56</f>
        <v>295</v>
      </c>
      <c r="G39" s="172">
        <f>'расчёт цены фасады'!AT56</f>
        <v>431</v>
      </c>
      <c r="H39" s="173">
        <f>'расчёт цены фасады'!W56</f>
        <v>281</v>
      </c>
      <c r="I39" s="331">
        <f>'расчёт цены фасады'!U56+'расчёт цены фасады'!M56</f>
        <v>281</v>
      </c>
      <c r="J39" s="176">
        <f>'расчёт цены фасады'!AJ56</f>
        <v>377</v>
      </c>
      <c r="K39" s="331">
        <f>'расчёт цены фасады'!AH56+'расчёт цены фасады'!M56</f>
        <v>335</v>
      </c>
      <c r="L39" s="173">
        <f>'расчёт цены фасады'!AV56</f>
        <v>514</v>
      </c>
      <c r="M39" s="331">
        <f>'расчёт цены фасады'!AT56+'расчёт цены фасады'!M56</f>
        <v>471</v>
      </c>
      <c r="N39" s="174">
        <f>'расчёт цены фасады'!AC56</f>
        <v>251</v>
      </c>
      <c r="O39" s="174">
        <f>'расчёт цены фасады'!AO56</f>
        <v>406</v>
      </c>
      <c r="P39" s="172"/>
      <c r="Q39" s="178"/>
      <c r="R39" s="178"/>
    </row>
    <row r="40" spans="1:18" ht="16.100000000000001">
      <c r="A40" s="148" t="s">
        <v>491</v>
      </c>
      <c r="B40" s="193" t="s">
        <v>205</v>
      </c>
      <c r="C40" s="191" t="s">
        <v>12</v>
      </c>
      <c r="D40" s="192"/>
      <c r="E40" s="172">
        <f>'расчёт цены фасады'!U57</f>
        <v>508</v>
      </c>
      <c r="F40" s="175">
        <f>'расчёт цены фасады'!AH57</f>
        <v>554</v>
      </c>
      <c r="G40" s="172">
        <f>'расчёт цены фасады'!AT57</f>
        <v>949</v>
      </c>
      <c r="H40" s="173">
        <f>'расчёт цены фасады'!W57</f>
        <v>600</v>
      </c>
      <c r="I40" s="331">
        <f>'расчёт цены фасады'!U57+'расчёт цены фасады'!M57</f>
        <v>600</v>
      </c>
      <c r="J40" s="176">
        <f>'расчёт цены фасады'!AJ57</f>
        <v>744</v>
      </c>
      <c r="K40" s="331">
        <f>'расчёт цены фасады'!AH57+'расчёт цены фасады'!M57</f>
        <v>646</v>
      </c>
      <c r="L40" s="173">
        <f>'расчёт цены фасады'!AV57</f>
        <v>1140</v>
      </c>
      <c r="M40" s="331">
        <f>'расчёт цены фасады'!AT57+'расчёт цены фасады'!M57</f>
        <v>1041</v>
      </c>
      <c r="N40" s="174">
        <f>'расчёт цены фасады'!AC57</f>
        <v>539</v>
      </c>
      <c r="O40" s="174">
        <f>'расчёт цены фасады'!AO57</f>
        <v>897</v>
      </c>
      <c r="P40" s="172"/>
      <c r="Q40" s="178"/>
      <c r="R40" s="178"/>
    </row>
    <row r="41" spans="1:18" ht="16.100000000000001">
      <c r="A41" s="148" t="s">
        <v>492</v>
      </c>
      <c r="B41" s="193" t="s">
        <v>206</v>
      </c>
      <c r="C41" s="191" t="s">
        <v>12</v>
      </c>
      <c r="D41" s="192"/>
      <c r="E41" s="172">
        <f>'расчёт цены фасады'!U58</f>
        <v>744</v>
      </c>
      <c r="F41" s="175">
        <f>'расчёт цены фасады'!AH58</f>
        <v>812</v>
      </c>
      <c r="G41" s="172">
        <f>'расчёт цены фасады'!AT58</f>
        <v>1406</v>
      </c>
      <c r="H41" s="173">
        <f>'расчёт цены фасады'!W58</f>
        <v>887</v>
      </c>
      <c r="I41" s="331">
        <f>'расчёт цены фасады'!U58+'расчёт цены фасады'!M58</f>
        <v>887</v>
      </c>
      <c r="J41" s="176">
        <f>'расчёт цены фасады'!AJ58</f>
        <v>1098</v>
      </c>
      <c r="K41" s="331">
        <f>'расчёт цены фасады'!AH58+'расчёт цены фасады'!M58</f>
        <v>955</v>
      </c>
      <c r="L41" s="173">
        <f>'расчёт цены фасады'!AV58</f>
        <v>1692</v>
      </c>
      <c r="M41" s="331">
        <f>'расчёт цены фасады'!AT58+'расчёт цены фасады'!M58</f>
        <v>1549</v>
      </c>
      <c r="N41" s="174">
        <f>'расчёт цены фасады'!AC58</f>
        <v>790</v>
      </c>
      <c r="O41" s="174">
        <f>'расчёт цены фасады'!AO58</f>
        <v>1326</v>
      </c>
      <c r="P41" s="172"/>
      <c r="Q41" s="178"/>
      <c r="R41" s="178"/>
    </row>
    <row r="42" spans="1:18" ht="16.100000000000001">
      <c r="A42" s="148" t="s">
        <v>493</v>
      </c>
      <c r="B42" s="193" t="s">
        <v>207</v>
      </c>
      <c r="C42" s="191" t="s">
        <v>12</v>
      </c>
      <c r="D42" s="192"/>
      <c r="E42" s="172">
        <f>'расчёт цены фасады'!U59</f>
        <v>1011</v>
      </c>
      <c r="F42" s="175">
        <f>'расчёт цены фасады'!AH59</f>
        <v>1104</v>
      </c>
      <c r="G42" s="172">
        <f>'расчёт цены фасады'!AT59</f>
        <v>1917</v>
      </c>
      <c r="H42" s="173">
        <f>'расчёт цены фасады'!W59</f>
        <v>1214</v>
      </c>
      <c r="I42" s="331">
        <f>'расчёт цены фасады'!U59+'расчёт цены фасады'!M59</f>
        <v>1214</v>
      </c>
      <c r="J42" s="176">
        <f>'расчёт цены фасады'!AJ59</f>
        <v>1495</v>
      </c>
      <c r="K42" s="331">
        <f>'расчёт цены фасады'!AH59+'расчёт цены фасады'!M59</f>
        <v>1307</v>
      </c>
      <c r="L42" s="173">
        <f>'расчёт цены фасады'!AV59</f>
        <v>2309</v>
      </c>
      <c r="M42" s="331">
        <f>'расчёт цены фасады'!AT59+'расчёт цены фасады'!M59</f>
        <v>2120</v>
      </c>
      <c r="N42" s="174">
        <f>'расчёт цены фасады'!AC59</f>
        <v>1075</v>
      </c>
      <c r="O42" s="174">
        <f>'расчёт цены фасады'!AO59</f>
        <v>1809</v>
      </c>
      <c r="P42" s="172"/>
      <c r="Q42" s="178"/>
      <c r="R42" s="178"/>
    </row>
    <row r="43" spans="1:18" ht="16.100000000000001">
      <c r="A43" s="148" t="s">
        <v>494</v>
      </c>
      <c r="B43" s="193" t="s">
        <v>208</v>
      </c>
      <c r="C43" s="191" t="s">
        <v>12</v>
      </c>
      <c r="D43" s="192"/>
      <c r="E43" s="172">
        <f>'расчёт цены фасады'!U60</f>
        <v>1360</v>
      </c>
      <c r="F43" s="175">
        <f>'расчёт цены фасады'!AH60</f>
        <v>1486</v>
      </c>
      <c r="G43" s="172">
        <f>'расчёт цены фасады'!AT60</f>
        <v>2591</v>
      </c>
      <c r="H43" s="173">
        <f>'расчёт цены фасады'!W60</f>
        <v>1646</v>
      </c>
      <c r="I43" s="331">
        <f>'расчёт цены фасады'!U60+'расчёт цены фасады'!M60</f>
        <v>1646</v>
      </c>
      <c r="J43" s="176">
        <f>'расчёт цены фасады'!AJ60</f>
        <v>2017</v>
      </c>
      <c r="K43" s="331">
        <f>'расчёт цены фасады'!AH60+'расчёт цены фасады'!M60</f>
        <v>1772</v>
      </c>
      <c r="L43" s="173">
        <f>'расчёт цены фасады'!AV60</f>
        <v>3122</v>
      </c>
      <c r="M43" s="331">
        <f>'расчёт цены фасады'!AT60+'расчёт цены фасады'!M60</f>
        <v>2877</v>
      </c>
      <c r="N43" s="174">
        <f>'расчёт цены фасады'!AC60</f>
        <v>1445</v>
      </c>
      <c r="O43" s="174">
        <f>'расчёт цены фасады'!AO60</f>
        <v>2443</v>
      </c>
      <c r="P43" s="172"/>
      <c r="Q43" s="178"/>
      <c r="R43" s="178"/>
    </row>
    <row r="44" spans="1:18" s="32" customFormat="1" ht="16.100000000000001">
      <c r="A44" s="152"/>
      <c r="B44" s="193" t="s">
        <v>654</v>
      </c>
      <c r="C44" s="195" t="s">
        <v>181</v>
      </c>
      <c r="D44" s="192"/>
      <c r="E44" s="172">
        <f>'расчёт цены фасады'!U74</f>
        <v>514</v>
      </c>
      <c r="F44" s="175">
        <f>'расчёт цены фасады'!AH74</f>
        <v>741</v>
      </c>
      <c r="G44" s="172">
        <f>'расчёт цены фасады'!AT74</f>
        <v>1289</v>
      </c>
      <c r="H44" s="173">
        <f>'расчёт цены фасады'!W74</f>
        <v>836</v>
      </c>
      <c r="I44" s="331">
        <f>'расчёт цены фасады'!U74+'расчёт цены фасады'!M74</f>
        <v>836</v>
      </c>
      <c r="J44" s="176">
        <f>'расчёт цены фасады'!AJ74</f>
        <v>1135</v>
      </c>
      <c r="K44" s="331">
        <f>'расчёт цены фасады'!AH74+'расчёт цены фасады'!M74</f>
        <v>1063</v>
      </c>
      <c r="L44" s="173">
        <f>'расчёт цены фасады'!AV74</f>
        <v>1683</v>
      </c>
      <c r="M44" s="331">
        <f>'расчёт цены фасады'!AT74+'расчёт цены фасады'!M74</f>
        <v>1611</v>
      </c>
      <c r="N44" s="174">
        <f>'расчёт цены фасады'!AC74</f>
        <v>566</v>
      </c>
      <c r="O44" s="174">
        <f>'расчёт цены фасады'!AO74</f>
        <v>1168</v>
      </c>
      <c r="P44" s="172"/>
      <c r="Q44" s="178"/>
      <c r="R44" s="178"/>
    </row>
    <row r="45" spans="1:18" ht="18.649999999999999">
      <c r="A45" s="32"/>
      <c r="B45" s="194" t="s">
        <v>495</v>
      </c>
      <c r="C45" s="179"/>
      <c r="D45" s="177"/>
      <c r="E45" s="172"/>
      <c r="F45" s="175"/>
      <c r="G45" s="172"/>
      <c r="H45" s="173"/>
      <c r="I45" s="331"/>
      <c r="J45" s="176"/>
      <c r="K45" s="331"/>
      <c r="L45" s="173"/>
      <c r="M45" s="331"/>
      <c r="N45" s="174"/>
      <c r="O45" s="174"/>
      <c r="P45" s="172"/>
      <c r="Q45" s="178"/>
      <c r="R45" s="178"/>
    </row>
    <row r="46" spans="1:18" ht="16.100000000000001">
      <c r="A46" s="148" t="s">
        <v>496</v>
      </c>
      <c r="B46" s="193" t="s">
        <v>193</v>
      </c>
      <c r="C46" s="191" t="s">
        <v>12</v>
      </c>
      <c r="D46" s="192"/>
      <c r="E46" s="172">
        <f>'расчёт цены фасады'!U62</f>
        <v>189</v>
      </c>
      <c r="F46" s="175">
        <f>'расчёт цены фасады'!AH62</f>
        <v>270</v>
      </c>
      <c r="G46" s="172">
        <f>'расчёт цены фасады'!AT62</f>
        <v>465</v>
      </c>
      <c r="H46" s="173">
        <f>'расчёт цены фасады'!W62</f>
        <v>302</v>
      </c>
      <c r="I46" s="331">
        <f>'расчёт цены фасады'!U62+'расчёт цены фасады'!M62</f>
        <v>302</v>
      </c>
      <c r="J46" s="176">
        <f>'расчёт цены фасады'!AJ62</f>
        <v>416</v>
      </c>
      <c r="K46" s="331">
        <f>'расчёт цены фасады'!AH62+'расчёт цены фасады'!M62</f>
        <v>383</v>
      </c>
      <c r="L46" s="173">
        <f>'расчёт цены фасады'!AV62</f>
        <v>611</v>
      </c>
      <c r="M46" s="331">
        <f>'расчёт цены фасады'!AT62+'расчёт цены фасады'!M62</f>
        <v>578</v>
      </c>
      <c r="N46" s="174">
        <f>'расчёт цены фасады'!AC62</f>
        <v>208</v>
      </c>
      <c r="O46" s="174">
        <f>'расчёт цены фасады'!AO62</f>
        <v>424</v>
      </c>
      <c r="P46" s="172"/>
      <c r="Q46" s="178"/>
      <c r="R46" s="178"/>
    </row>
    <row r="47" spans="1:18" ht="16.100000000000001">
      <c r="A47" s="148" t="s">
        <v>497</v>
      </c>
      <c r="B47" s="193" t="s">
        <v>194</v>
      </c>
      <c r="C47" s="191" t="s">
        <v>12</v>
      </c>
      <c r="D47" s="192"/>
      <c r="E47" s="172">
        <f>'расчёт цены фасады'!U63</f>
        <v>189</v>
      </c>
      <c r="F47" s="175">
        <f>'расчёт цены фасады'!AH63</f>
        <v>270</v>
      </c>
      <c r="G47" s="172">
        <f>'расчёт цены фасады'!AT63</f>
        <v>465</v>
      </c>
      <c r="H47" s="173">
        <f>'расчёт цены фасады'!W63</f>
        <v>302</v>
      </c>
      <c r="I47" s="331">
        <f>'расчёт цены фасады'!U63+'расчёт цены фасады'!M63</f>
        <v>302</v>
      </c>
      <c r="J47" s="176">
        <f>'расчёт цены фасады'!AJ63</f>
        <v>416</v>
      </c>
      <c r="K47" s="331">
        <f>'расчёт цены фасады'!AH63+'расчёт цены фасады'!M63</f>
        <v>383</v>
      </c>
      <c r="L47" s="173">
        <f>'расчёт цены фасады'!AV63</f>
        <v>611</v>
      </c>
      <c r="M47" s="331">
        <f>'расчёт цены фасады'!AT63+'расчёт цены фасады'!M63</f>
        <v>578</v>
      </c>
      <c r="N47" s="174">
        <f>'расчёт цены фасады'!AC63</f>
        <v>208</v>
      </c>
      <c r="O47" s="174">
        <f>'расчёт цены фасады'!AO63</f>
        <v>424</v>
      </c>
      <c r="P47" s="172"/>
      <c r="Q47" s="178"/>
      <c r="R47" s="178"/>
    </row>
    <row r="48" spans="1:18" ht="16.100000000000001">
      <c r="A48" s="148" t="s">
        <v>498</v>
      </c>
      <c r="B48" s="193" t="s">
        <v>195</v>
      </c>
      <c r="C48" s="191" t="s">
        <v>12</v>
      </c>
      <c r="D48" s="192"/>
      <c r="E48" s="172">
        <f>'расчёт цены фасады'!U64</f>
        <v>189</v>
      </c>
      <c r="F48" s="175">
        <f>'расчёт цены фасады'!AH64</f>
        <v>270</v>
      </c>
      <c r="G48" s="172">
        <f>'расчёт цены фасады'!AT64</f>
        <v>465</v>
      </c>
      <c r="H48" s="173">
        <f>'расчёт цены фасады'!W64</f>
        <v>302</v>
      </c>
      <c r="I48" s="331">
        <f>'расчёт цены фасады'!U64+'расчёт цены фасады'!M64</f>
        <v>302</v>
      </c>
      <c r="J48" s="176">
        <f>'расчёт цены фасады'!AJ64</f>
        <v>416</v>
      </c>
      <c r="K48" s="331">
        <f>'расчёт цены фасады'!AH64+'расчёт цены фасады'!M64</f>
        <v>383</v>
      </c>
      <c r="L48" s="173">
        <f>'расчёт цены фасады'!AV64</f>
        <v>611</v>
      </c>
      <c r="M48" s="331">
        <f>'расчёт цены фасады'!AT64+'расчёт цены фасады'!M64</f>
        <v>578</v>
      </c>
      <c r="N48" s="174">
        <f>'расчёт цены фасады'!AC64</f>
        <v>208</v>
      </c>
      <c r="O48" s="174">
        <f>'расчёт цены фасады'!AO64</f>
        <v>424</v>
      </c>
      <c r="P48" s="172"/>
      <c r="Q48" s="178"/>
      <c r="R48" s="178"/>
    </row>
    <row r="49" spans="1:18" ht="18.649999999999999">
      <c r="A49" s="32"/>
      <c r="B49" s="194" t="s">
        <v>499</v>
      </c>
      <c r="C49" s="179"/>
      <c r="D49" s="177"/>
      <c r="E49" s="172"/>
      <c r="F49" s="175"/>
      <c r="G49" s="172"/>
      <c r="H49" s="173"/>
      <c r="I49" s="331"/>
      <c r="J49" s="176"/>
      <c r="K49" s="331"/>
      <c r="L49" s="178"/>
      <c r="M49" s="331"/>
      <c r="N49" s="174"/>
      <c r="O49" s="174"/>
      <c r="P49" s="172"/>
      <c r="Q49" s="178"/>
      <c r="R49" s="178"/>
    </row>
    <row r="50" spans="1:18" ht="16.100000000000001">
      <c r="A50" s="148" t="s">
        <v>52</v>
      </c>
      <c r="B50" s="193" t="s">
        <v>197</v>
      </c>
      <c r="C50" s="196" t="s">
        <v>4</v>
      </c>
      <c r="D50" s="192"/>
      <c r="E50" s="172">
        <f>'расчёт цены фасады'!U66</f>
        <v>363</v>
      </c>
      <c r="F50" s="175">
        <f>'расчёт цены фасады'!AH66</f>
        <v>511</v>
      </c>
      <c r="G50" s="172"/>
      <c r="H50" s="173">
        <f>'расчёт цены фасады'!W66</f>
        <v>494</v>
      </c>
      <c r="I50" s="331">
        <f>'расчёт цены фасады'!U66+'расчёт цены фасады'!M66</f>
        <v>494</v>
      </c>
      <c r="J50" s="176">
        <f>'расчёт цены фасады'!AJ66</f>
        <v>754</v>
      </c>
      <c r="K50" s="331">
        <f>'расчёт цены фасады'!AH66+'расчёт цены фасады'!M66</f>
        <v>642</v>
      </c>
      <c r="L50" s="178"/>
      <c r="M50" s="331"/>
      <c r="N50" s="174">
        <f>'расчёт цены фасады'!AC66</f>
        <v>396</v>
      </c>
      <c r="O50" s="174">
        <f>'расчёт цены фасады'!AO66</f>
        <v>795</v>
      </c>
      <c r="P50" s="172"/>
      <c r="Q50" s="178"/>
      <c r="R50" s="178"/>
    </row>
    <row r="51" spans="1:18" ht="16.100000000000001">
      <c r="A51" s="148" t="s">
        <v>65</v>
      </c>
      <c r="B51" s="193" t="s">
        <v>198</v>
      </c>
      <c r="C51" s="196" t="s">
        <v>4</v>
      </c>
      <c r="D51" s="192"/>
      <c r="E51" s="172">
        <f>'расчёт цены фасады'!U67</f>
        <v>283</v>
      </c>
      <c r="F51" s="175">
        <f>'расчёт цены фасады'!AH67</f>
        <v>398</v>
      </c>
      <c r="G51" s="172"/>
      <c r="H51" s="173">
        <f>'расчёт цены фасады'!W67</f>
        <v>383</v>
      </c>
      <c r="I51" s="331">
        <f>'расчёт цены фасады'!U67+'расчёт цены фасады'!M67</f>
        <v>383</v>
      </c>
      <c r="J51" s="176">
        <f>'расчёт цены фасады'!AJ67</f>
        <v>584</v>
      </c>
      <c r="K51" s="331">
        <f>'расчёт цены фасады'!AH67+'расчёт цены фасады'!M67</f>
        <v>498</v>
      </c>
      <c r="L51" s="178"/>
      <c r="M51" s="331"/>
      <c r="N51" s="174">
        <f>'расчёт цены фасады'!AC67</f>
        <v>309</v>
      </c>
      <c r="O51" s="174">
        <f>'расчёт цены фасады'!AO67</f>
        <v>613</v>
      </c>
      <c r="P51" s="172"/>
      <c r="Q51" s="178"/>
      <c r="R51" s="178"/>
    </row>
    <row r="52" spans="1:18" ht="16.100000000000001">
      <c r="A52" s="148" t="s">
        <v>66</v>
      </c>
      <c r="B52" s="193" t="s">
        <v>199</v>
      </c>
      <c r="C52" s="196" t="s">
        <v>4</v>
      </c>
      <c r="D52" s="192"/>
      <c r="E52" s="172">
        <f>'расчёт цены фасады'!U68</f>
        <v>156</v>
      </c>
      <c r="F52" s="175">
        <f>'расчёт цены фасады'!AH68</f>
        <v>218</v>
      </c>
      <c r="G52" s="172"/>
      <c r="H52" s="173">
        <f>'расчёт цены фасады'!W68</f>
        <v>209</v>
      </c>
      <c r="I52" s="331">
        <f>'расчёт цены фасады'!U68+'расчёт цены фасады'!M68</f>
        <v>209</v>
      </c>
      <c r="J52" s="176">
        <f>'расчёт цены фасады'!AJ68</f>
        <v>316</v>
      </c>
      <c r="K52" s="331">
        <f>'расчёт цены фасады'!AH68+'расчёт цены фасады'!M68</f>
        <v>271</v>
      </c>
      <c r="L52" s="178"/>
      <c r="M52" s="331"/>
      <c r="N52" s="174">
        <f>'расчёт цены фасады'!AC68</f>
        <v>169</v>
      </c>
      <c r="O52" s="174">
        <f>'расчёт цены фасады'!AO68</f>
        <v>329</v>
      </c>
      <c r="P52" s="172"/>
      <c r="Q52" s="178"/>
      <c r="R52" s="178"/>
    </row>
    <row r="53" spans="1:18" ht="16.100000000000001">
      <c r="A53" s="148" t="s">
        <v>67</v>
      </c>
      <c r="B53" s="193" t="s">
        <v>200</v>
      </c>
      <c r="C53" s="196" t="s">
        <v>4</v>
      </c>
      <c r="D53" s="192"/>
      <c r="E53" s="172">
        <f>'расчёт цены фасады'!U69</f>
        <v>296</v>
      </c>
      <c r="F53" s="175">
        <f>'расчёт цены фасады'!AH69</f>
        <v>415</v>
      </c>
      <c r="G53" s="172"/>
      <c r="H53" s="173">
        <f>'расчёт цены фасады'!W69</f>
        <v>401</v>
      </c>
      <c r="I53" s="331">
        <f>'расчёт цены фасады'!U69+'расчёт цены фасады'!M69</f>
        <v>401</v>
      </c>
      <c r="J53" s="176">
        <f>'расчёт цены фасады'!AJ69</f>
        <v>610</v>
      </c>
      <c r="K53" s="331">
        <f>'расчёт цены фасады'!AH69+'расчёт цены фасады'!M69</f>
        <v>520</v>
      </c>
      <c r="L53" s="178"/>
      <c r="M53" s="331"/>
      <c r="N53" s="174">
        <f>'расчёт цены фасады'!AC69</f>
        <v>324</v>
      </c>
      <c r="O53" s="174">
        <f>'расчёт цены фасады'!AO69</f>
        <v>641</v>
      </c>
      <c r="P53" s="172"/>
      <c r="Q53" s="178"/>
      <c r="R53" s="178"/>
    </row>
    <row r="54" spans="1:18" ht="16.100000000000001">
      <c r="A54" s="148" t="s">
        <v>68</v>
      </c>
      <c r="B54" s="193" t="s">
        <v>201</v>
      </c>
      <c r="C54" s="196" t="s">
        <v>4</v>
      </c>
      <c r="D54" s="192"/>
      <c r="E54" s="172">
        <f>'расчёт цены фасады'!U70</f>
        <v>507</v>
      </c>
      <c r="F54" s="175">
        <f>'расчёт цены фасады'!AH70</f>
        <v>723</v>
      </c>
      <c r="G54" s="172"/>
      <c r="H54" s="173">
        <f>'расчёт цены фасады'!W70</f>
        <v>694</v>
      </c>
      <c r="I54" s="331">
        <f>'расчёт цены фасады'!U70+'расчёт цены фасады'!M70</f>
        <v>694</v>
      </c>
      <c r="J54" s="176">
        <f>'расчёт цены фасады'!AJ70</f>
        <v>1070</v>
      </c>
      <c r="K54" s="331">
        <f>'расчёт цены фасады'!AH70+'расчёт цены фасады'!M70</f>
        <v>910</v>
      </c>
      <c r="L54" s="178"/>
      <c r="M54" s="331"/>
      <c r="N54" s="174">
        <f>'расчёт цены фасады'!AC70</f>
        <v>556</v>
      </c>
      <c r="O54" s="174">
        <f>'расчёт цены фасады'!AO70</f>
        <v>1124</v>
      </c>
      <c r="P54" s="172"/>
      <c r="Q54" s="178"/>
      <c r="R54" s="178"/>
    </row>
    <row r="55" spans="1:18" ht="16.100000000000001">
      <c r="A55" s="148" t="s">
        <v>69</v>
      </c>
      <c r="B55" s="193" t="s">
        <v>202</v>
      </c>
      <c r="C55" s="196" t="s">
        <v>4</v>
      </c>
      <c r="D55" s="192"/>
      <c r="E55" s="172">
        <f>'расчёт цены фасады'!U71</f>
        <v>210</v>
      </c>
      <c r="F55" s="175">
        <f>'расчёт цены фасады'!AH71</f>
        <v>294</v>
      </c>
      <c r="G55" s="172"/>
      <c r="H55" s="173">
        <f>'расчёт цены фасады'!W71</f>
        <v>283</v>
      </c>
      <c r="I55" s="331">
        <f>'расчёт цены фасады'!U71+'расчёт цены фасады'!M71</f>
        <v>283</v>
      </c>
      <c r="J55" s="176">
        <f>'расчёт цены фасады'!AJ71</f>
        <v>429</v>
      </c>
      <c r="K55" s="331">
        <f>'расчёт цены фасады'!AH71+'расчёт цены фасады'!M71</f>
        <v>367</v>
      </c>
      <c r="L55" s="178"/>
      <c r="M55" s="331"/>
      <c r="N55" s="174">
        <f>'расчёт цены фасады'!AC71</f>
        <v>229</v>
      </c>
      <c r="O55" s="174">
        <f>'расчёт цены фасады'!AO71</f>
        <v>450</v>
      </c>
      <c r="P55" s="172"/>
      <c r="Q55" s="178"/>
      <c r="R55" s="178"/>
    </row>
    <row r="56" spans="1:18" ht="16.100000000000001">
      <c r="A56" s="148" t="s">
        <v>70</v>
      </c>
      <c r="B56" s="193" t="s">
        <v>500</v>
      </c>
      <c r="C56" s="196" t="s">
        <v>4</v>
      </c>
      <c r="D56" s="192"/>
      <c r="E56" s="172">
        <f>'расчёт цены фасады'!U72</f>
        <v>1035</v>
      </c>
      <c r="F56" s="175">
        <f>'расчёт цены фасады'!AH72</f>
        <v>1653</v>
      </c>
      <c r="G56" s="172"/>
      <c r="H56" s="173">
        <f>'расчёт цены фасады'!W72</f>
        <v>1469</v>
      </c>
      <c r="I56" s="331">
        <f>'расчёт цены фасады'!U72+'расчёт цены фасады'!M72</f>
        <v>1469</v>
      </c>
      <c r="J56" s="176">
        <f>'расчёт цены фасады'!AJ72</f>
        <v>2459</v>
      </c>
      <c r="K56" s="331">
        <f>'расчёт цены фасады'!AH72+'расчёт цены фасады'!M72</f>
        <v>2087</v>
      </c>
      <c r="L56" s="178"/>
      <c r="M56" s="331"/>
      <c r="N56" s="174">
        <f>'расчёт цены фасады'!AC72</f>
        <v>1269</v>
      </c>
      <c r="O56" s="174">
        <f>'расчёт цены фасады'!AO72</f>
        <v>2591</v>
      </c>
      <c r="P56" s="172"/>
      <c r="Q56" s="178"/>
      <c r="R56" s="178"/>
    </row>
    <row r="57" spans="1:18" ht="18.649999999999999">
      <c r="A57" s="32"/>
      <c r="B57" s="197" t="s">
        <v>501</v>
      </c>
      <c r="C57" s="182"/>
      <c r="D57" s="183"/>
      <c r="E57" s="184"/>
      <c r="F57" s="184"/>
      <c r="G57" s="172"/>
      <c r="H57" s="184"/>
      <c r="I57" s="178"/>
      <c r="J57" s="185"/>
      <c r="K57" s="185"/>
      <c r="L57" s="178"/>
      <c r="M57" s="328"/>
      <c r="N57" s="184"/>
      <c r="O57" s="174"/>
      <c r="P57" s="172"/>
      <c r="Q57" s="178"/>
      <c r="R57" s="178"/>
    </row>
    <row r="58" spans="1:18" ht="16.100000000000001">
      <c r="A58" s="148" t="s">
        <v>78</v>
      </c>
      <c r="B58" s="198" t="s">
        <v>212</v>
      </c>
      <c r="C58" s="196" t="s">
        <v>4</v>
      </c>
      <c r="D58" s="199"/>
      <c r="E58" s="186"/>
      <c r="F58" s="186"/>
      <c r="G58" s="186"/>
      <c r="H58" s="186"/>
      <c r="I58" s="178"/>
      <c r="J58" s="185"/>
      <c r="K58" s="185"/>
      <c r="L58" s="178"/>
      <c r="M58" s="185"/>
      <c r="N58" s="186"/>
      <c r="O58" s="174"/>
      <c r="P58" s="172"/>
      <c r="Q58" s="178"/>
      <c r="R58" s="178"/>
    </row>
    <row r="59" spans="1:18" ht="16.100000000000001">
      <c r="A59" s="148" t="s">
        <v>79</v>
      </c>
      <c r="B59" s="198" t="s">
        <v>213</v>
      </c>
      <c r="C59" s="196" t="s">
        <v>4</v>
      </c>
      <c r="D59" s="199"/>
      <c r="E59" s="186"/>
      <c r="F59" s="186"/>
      <c r="G59" s="186"/>
      <c r="H59" s="186"/>
      <c r="I59" s="178"/>
      <c r="J59" s="185"/>
      <c r="K59" s="185"/>
      <c r="L59" s="178"/>
      <c r="M59" s="185"/>
      <c r="N59" s="186"/>
      <c r="O59" s="174"/>
      <c r="P59" s="172"/>
      <c r="Q59" s="178"/>
      <c r="R59" s="178"/>
    </row>
    <row r="60" spans="1:18" ht="16.100000000000001">
      <c r="A60" s="148" t="s">
        <v>80</v>
      </c>
      <c r="B60" s="198" t="s">
        <v>214</v>
      </c>
      <c r="C60" s="196" t="s">
        <v>4</v>
      </c>
      <c r="D60" s="199"/>
      <c r="E60" s="186"/>
      <c r="F60" s="186"/>
      <c r="G60" s="186"/>
      <c r="H60" s="186"/>
      <c r="I60" s="178"/>
      <c r="J60" s="185"/>
      <c r="K60" s="185"/>
      <c r="L60" s="178"/>
      <c r="M60" s="185"/>
      <c r="N60" s="186"/>
      <c r="O60" s="174"/>
      <c r="P60" s="172"/>
      <c r="Q60" s="178"/>
      <c r="R60" s="178"/>
    </row>
    <row r="61" spans="1:18" ht="16.100000000000001">
      <c r="A61" s="148" t="s">
        <v>21</v>
      </c>
      <c r="B61" s="198" t="s">
        <v>215</v>
      </c>
      <c r="C61" s="196" t="s">
        <v>4</v>
      </c>
      <c r="D61" s="199"/>
      <c r="E61" s="186"/>
      <c r="F61" s="186"/>
      <c r="G61" s="186"/>
      <c r="H61" s="186"/>
      <c r="I61" s="178"/>
      <c r="J61" s="185"/>
      <c r="K61" s="185"/>
      <c r="L61" s="178"/>
      <c r="M61" s="185"/>
      <c r="N61" s="186"/>
      <c r="O61" s="174"/>
      <c r="P61" s="172"/>
      <c r="Q61" s="178"/>
      <c r="R61" s="178"/>
    </row>
    <row r="62" spans="1:18" ht="16.100000000000001">
      <c r="A62" s="148" t="s">
        <v>85</v>
      </c>
      <c r="B62" s="198" t="s">
        <v>216</v>
      </c>
      <c r="C62" s="196" t="s">
        <v>4</v>
      </c>
      <c r="D62" s="199"/>
      <c r="E62" s="186"/>
      <c r="F62" s="186"/>
      <c r="G62" s="186"/>
      <c r="H62" s="186"/>
      <c r="I62" s="178"/>
      <c r="J62" s="185"/>
      <c r="K62" s="185"/>
      <c r="L62" s="178"/>
      <c r="M62" s="185"/>
      <c r="N62" s="186"/>
      <c r="O62" s="174"/>
      <c r="P62" s="172"/>
      <c r="Q62" s="178"/>
      <c r="R62" s="178"/>
    </row>
    <row r="63" spans="1:18" ht="16.100000000000001">
      <c r="A63" s="148" t="s">
        <v>86</v>
      </c>
      <c r="B63" s="198" t="s">
        <v>217</v>
      </c>
      <c r="C63" s="196" t="s">
        <v>4</v>
      </c>
      <c r="D63" s="199"/>
      <c r="E63" s="186"/>
      <c r="F63" s="186"/>
      <c r="G63" s="186"/>
      <c r="H63" s="186"/>
      <c r="I63" s="178"/>
      <c r="J63" s="185"/>
      <c r="K63" s="185"/>
      <c r="L63" s="178"/>
      <c r="M63" s="185"/>
      <c r="N63" s="186"/>
      <c r="O63" s="174"/>
      <c r="P63" s="172"/>
      <c r="Q63" s="178"/>
      <c r="R63" s="178"/>
    </row>
    <row r="64" spans="1:18" ht="16.100000000000001">
      <c r="A64" s="148" t="s">
        <v>87</v>
      </c>
      <c r="B64" s="198" t="s">
        <v>218</v>
      </c>
      <c r="C64" s="196" t="s">
        <v>219</v>
      </c>
      <c r="D64" s="199"/>
      <c r="E64" s="186"/>
      <c r="F64" s="186"/>
      <c r="G64" s="186"/>
      <c r="H64" s="186"/>
      <c r="I64" s="178"/>
      <c r="J64" s="185"/>
      <c r="K64" s="185"/>
      <c r="L64" s="178"/>
      <c r="M64" s="185"/>
      <c r="N64" s="186"/>
      <c r="O64" s="174"/>
      <c r="P64" s="172"/>
      <c r="Q64" s="178"/>
      <c r="R64" s="178"/>
    </row>
    <row r="65" spans="1:18" ht="16.100000000000001">
      <c r="A65" s="148" t="s">
        <v>104</v>
      </c>
      <c r="B65" s="198" t="s">
        <v>220</v>
      </c>
      <c r="C65" s="196" t="s">
        <v>4</v>
      </c>
      <c r="D65" s="199"/>
      <c r="E65" s="186"/>
      <c r="F65" s="186"/>
      <c r="G65" s="186"/>
      <c r="H65" s="186"/>
      <c r="I65" s="178"/>
      <c r="J65" s="185"/>
      <c r="K65" s="185"/>
      <c r="L65" s="178"/>
      <c r="M65" s="185"/>
      <c r="N65" s="186"/>
      <c r="O65" s="174"/>
      <c r="P65" s="172"/>
      <c r="Q65" s="178"/>
      <c r="R65" s="178"/>
    </row>
    <row r="66" spans="1:18" ht="16.75" thickBot="1">
      <c r="A66" s="148" t="s">
        <v>105</v>
      </c>
      <c r="B66" s="198" t="s">
        <v>221</v>
      </c>
      <c r="C66" s="200" t="s">
        <v>4</v>
      </c>
      <c r="D66" s="199"/>
      <c r="E66" s="186"/>
      <c r="F66" s="186"/>
      <c r="G66" s="186"/>
      <c r="H66" s="186"/>
      <c r="I66" s="187"/>
      <c r="J66" s="185"/>
      <c r="K66" s="332"/>
      <c r="L66" s="187"/>
      <c r="M66" s="332"/>
      <c r="N66" s="186"/>
      <c r="O66" s="181"/>
      <c r="P66" s="180"/>
      <c r="Q66" s="187"/>
      <c r="R66" s="187"/>
    </row>
    <row r="67" spans="1:18" ht="30.25" thickBot="1">
      <c r="A67" s="148" t="s">
        <v>106</v>
      </c>
      <c r="B67" s="201" t="s">
        <v>222</v>
      </c>
      <c r="C67" s="202" t="s">
        <v>223</v>
      </c>
      <c r="D67" s="198"/>
      <c r="E67" s="198"/>
      <c r="F67" s="198"/>
      <c r="G67" s="198"/>
      <c r="H67" s="198"/>
      <c r="I67" s="187"/>
      <c r="J67" s="198"/>
      <c r="K67" s="333"/>
      <c r="L67" s="187"/>
      <c r="M67" s="332"/>
      <c r="N67" s="198"/>
      <c r="O67" s="198"/>
      <c r="P67" s="180"/>
      <c r="Q67" s="187"/>
      <c r="R67" s="187"/>
    </row>
    <row r="68" spans="1:18">
      <c r="A68" s="32"/>
      <c r="B68" s="32"/>
      <c r="C68" s="32"/>
      <c r="D68" s="32"/>
      <c r="E68" s="32"/>
      <c r="H68" s="32"/>
      <c r="J68" s="32"/>
      <c r="L68" s="32"/>
      <c r="N68" s="32"/>
      <c r="O68" s="32"/>
      <c r="P68" s="32"/>
      <c r="Q68" s="32"/>
    </row>
    <row r="69" spans="1:18">
      <c r="A69" s="32"/>
      <c r="B69" s="32"/>
      <c r="C69" s="32"/>
      <c r="D69" s="32"/>
      <c r="E69" s="32"/>
      <c r="H69" s="32"/>
      <c r="J69" s="32"/>
      <c r="L69" s="32"/>
      <c r="N69" s="32"/>
      <c r="O69" s="32"/>
      <c r="P69" s="32"/>
      <c r="Q69" s="32"/>
    </row>
    <row r="70" spans="1:18" ht="25.75">
      <c r="A70" s="32"/>
      <c r="B70" s="598" t="s">
        <v>580</v>
      </c>
      <c r="C70" s="598"/>
      <c r="D70" s="598"/>
      <c r="E70" s="598"/>
      <c r="F70" s="598"/>
      <c r="G70" s="598"/>
      <c r="H70" s="598"/>
      <c r="J70" s="32"/>
      <c r="L70" s="32"/>
      <c r="N70" s="32"/>
      <c r="O70" s="32"/>
      <c r="P70" s="32"/>
      <c r="Q70" s="32"/>
    </row>
  </sheetData>
  <customSheetViews>
    <customSheetView guid="{88CDD111-9372-4879-9711-CC07122EF82D}" state="hidden" topLeftCell="A22">
      <selection activeCell="E39" sqref="E39:E43"/>
      <pageMargins left="0.7" right="0.7" top="0.75" bottom="0.75" header="0.3" footer="0.3"/>
    </customSheetView>
  </customSheetViews>
  <mergeCells count="4">
    <mergeCell ref="A1:A2"/>
    <mergeCell ref="B1:B2"/>
    <mergeCell ref="C1:C2"/>
    <mergeCell ref="B70:H7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23:J31"/>
  <sheetViews>
    <sheetView topLeftCell="A2" zoomScaleNormal="100" workbookViewId="0">
      <selection activeCell="L32" sqref="L32"/>
    </sheetView>
  </sheetViews>
  <sheetFormatPr defaultRowHeight="14.8"/>
  <cols>
    <col min="2" max="2" width="15.33203125" customWidth="1"/>
    <col min="3" max="3" width="15.33203125" style="32" customWidth="1"/>
    <col min="5" max="5" width="16.88671875" customWidth="1"/>
    <col min="6" max="6" width="12" customWidth="1"/>
    <col min="7" max="7" width="13.21875" customWidth="1"/>
    <col min="8" max="8" width="18.88671875" style="32" customWidth="1"/>
  </cols>
  <sheetData>
    <row r="23" spans="2:10">
      <c r="I23" s="32" t="s">
        <v>403</v>
      </c>
    </row>
    <row r="24" spans="2:10">
      <c r="I24" s="39">
        <f>Цены1!M44</f>
        <v>294</v>
      </c>
    </row>
    <row r="26" spans="2:10">
      <c r="B26" s="32" t="s">
        <v>170</v>
      </c>
      <c r="D26" s="599" t="s">
        <v>399</v>
      </c>
      <c r="E26" s="599"/>
      <c r="F26" s="32" t="s">
        <v>400</v>
      </c>
      <c r="G26" s="32" t="s">
        <v>401</v>
      </c>
      <c r="H26" s="32" t="s">
        <v>408</v>
      </c>
      <c r="I26" s="32" t="s">
        <v>402</v>
      </c>
      <c r="J26" s="32" t="s">
        <v>404</v>
      </c>
    </row>
    <row r="27" spans="2:10">
      <c r="B27" s="32" t="s">
        <v>398</v>
      </c>
      <c r="C27" s="32" t="s">
        <v>4</v>
      </c>
      <c r="D27">
        <v>240</v>
      </c>
      <c r="E27">
        <v>105</v>
      </c>
      <c r="F27">
        <f>CEILING(D27*E27/1000000,0.001)</f>
        <v>2.6000000000000002E-2</v>
      </c>
      <c r="G27">
        <f>F27*2</f>
        <v>5.2000000000000005E-2</v>
      </c>
      <c r="H27" s="32">
        <v>3</v>
      </c>
      <c r="I27">
        <f>CEILING(F27*$I$24*H27, 0.1)</f>
        <v>23</v>
      </c>
      <c r="J27" s="32">
        <f>CEILING(G27*$I$24*$H27, 0.1)</f>
        <v>45.900000000000006</v>
      </c>
    </row>
    <row r="28" spans="2:10">
      <c r="B28" s="32" t="s">
        <v>409</v>
      </c>
      <c r="C28" s="32" t="s">
        <v>4</v>
      </c>
      <c r="D28">
        <v>72</v>
      </c>
      <c r="E28" s="32">
        <v>68</v>
      </c>
      <c r="F28" s="32">
        <f>CEILING(D28*E28/1000000,0.001)</f>
        <v>5.0000000000000001E-3</v>
      </c>
      <c r="G28" s="32">
        <f>F28*2</f>
        <v>0.01</v>
      </c>
      <c r="H28" s="32">
        <v>10</v>
      </c>
      <c r="I28" s="32">
        <f>CEILING(F28*$I$24*$H28, 0.1)</f>
        <v>14.700000000000001</v>
      </c>
      <c r="J28" s="32">
        <f>CEILING(G28*$I$24*$H28, 0.1)</f>
        <v>29.400000000000002</v>
      </c>
    </row>
    <row r="29" spans="2:10">
      <c r="B29" s="32" t="s">
        <v>410</v>
      </c>
      <c r="C29" s="32" t="s">
        <v>412</v>
      </c>
      <c r="D29">
        <v>80</v>
      </c>
      <c r="E29">
        <v>1000</v>
      </c>
      <c r="F29" s="32">
        <f>CEILING(D29*E29/1000000,0.001)</f>
        <v>0.08</v>
      </c>
      <c r="G29" s="32">
        <f>F29*2</f>
        <v>0.16</v>
      </c>
      <c r="H29" s="32">
        <v>2.5</v>
      </c>
      <c r="I29" s="32">
        <f>CEILING(F29*$I$24*$H29, 0.1)</f>
        <v>58.800000000000004</v>
      </c>
      <c r="J29" s="32">
        <f>CEILING(G29*$I$24*$H29, 0.1)</f>
        <v>117.60000000000001</v>
      </c>
    </row>
    <row r="30" spans="2:10">
      <c r="B30" s="32" t="s">
        <v>411</v>
      </c>
      <c r="C30" s="32" t="s">
        <v>412</v>
      </c>
      <c r="D30">
        <v>90</v>
      </c>
      <c r="E30">
        <v>1000</v>
      </c>
      <c r="F30" s="32">
        <f>CEILING(D30*E30/1000000,0.001)</f>
        <v>0.09</v>
      </c>
      <c r="G30" s="32">
        <f>F30*2</f>
        <v>0.18</v>
      </c>
      <c r="H30" s="32">
        <v>3</v>
      </c>
      <c r="I30" s="32">
        <f>CEILING(F30*$I$24*$H30, 0.1)</f>
        <v>79.400000000000006</v>
      </c>
      <c r="J30" s="32">
        <f>CEILING(G30*$I$24*$H30, 0.1)</f>
        <v>158.80000000000001</v>
      </c>
    </row>
    <row r="31" spans="2:10">
      <c r="B31" s="32" t="s">
        <v>416</v>
      </c>
      <c r="D31">
        <v>160</v>
      </c>
      <c r="E31">
        <v>1000</v>
      </c>
      <c r="F31">
        <f>CEILING(D31*E31/1000000,0.001)</f>
        <v>0.16</v>
      </c>
      <c r="G31">
        <f>F31*2</f>
        <v>0.32</v>
      </c>
      <c r="H31" s="32">
        <v>4</v>
      </c>
      <c r="I31" s="32">
        <f>CEILING(F31*$I$24*$H31, 0.1)</f>
        <v>188.20000000000002</v>
      </c>
      <c r="J31" s="32">
        <f>CEILING(G31*$I$24*$H31, 0.1)</f>
        <v>376.40000000000003</v>
      </c>
    </row>
  </sheetData>
  <customSheetViews>
    <customSheetView guid="{88CDD111-9372-4879-9711-CC07122EF82D}" state="hidden">
      <selection activeCell="H34" sqref="H34"/>
      <pageMargins left="0.7" right="0.7" top="0.75" bottom="0.75" header="0.3" footer="0.3"/>
    </customSheetView>
  </customSheetViews>
  <mergeCells count="1">
    <mergeCell ref="D26:E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opLeftCell="A11" zoomScaleNormal="100" workbookViewId="0">
      <selection activeCell="I43" sqref="I43"/>
    </sheetView>
  </sheetViews>
  <sheetFormatPr defaultRowHeight="14.8"/>
  <cols>
    <col min="6" max="6" width="11.6640625" customWidth="1"/>
    <col min="11" max="11" width="9.88671875" bestFit="1" customWidth="1"/>
  </cols>
  <sheetData>
    <row r="1" spans="1:14" ht="18.649999999999999">
      <c r="A1" s="32"/>
      <c r="B1" s="32"/>
      <c r="C1" s="32"/>
      <c r="D1" s="32"/>
      <c r="E1" s="32"/>
      <c r="F1" s="32"/>
      <c r="G1" s="32"/>
      <c r="H1" s="32"/>
      <c r="I1" s="600">
        <v>300121</v>
      </c>
      <c r="J1" s="600"/>
      <c r="K1" s="32"/>
      <c r="L1" s="32"/>
      <c r="M1" s="32"/>
      <c r="N1" s="32"/>
    </row>
    <row r="2" spans="1:14" ht="44.4">
      <c r="A2" s="32"/>
      <c r="B2" s="32"/>
      <c r="C2" s="32"/>
      <c r="D2" s="32"/>
      <c r="E2" s="32"/>
      <c r="F2" s="133" t="s">
        <v>424</v>
      </c>
      <c r="G2" s="32" t="s">
        <v>425</v>
      </c>
      <c r="H2" s="50" t="s">
        <v>426</v>
      </c>
      <c r="I2" s="133" t="s">
        <v>424</v>
      </c>
      <c r="J2" s="50" t="s">
        <v>426</v>
      </c>
      <c r="K2" s="134" t="s">
        <v>427</v>
      </c>
      <c r="L2" s="32"/>
      <c r="M2" s="32"/>
      <c r="N2" s="32"/>
    </row>
    <row r="3" spans="1:14">
      <c r="A3" s="32"/>
      <c r="B3" s="32"/>
      <c r="C3" s="32">
        <v>0.4</v>
      </c>
      <c r="D3" s="32" t="s">
        <v>155</v>
      </c>
      <c r="E3" s="32" t="s">
        <v>428</v>
      </c>
      <c r="F3" s="133"/>
      <c r="G3" s="133">
        <v>3.14</v>
      </c>
      <c r="H3" s="133"/>
      <c r="I3" s="32"/>
      <c r="J3" s="32"/>
      <c r="K3" s="135"/>
      <c r="L3" s="32"/>
      <c r="M3" s="32"/>
      <c r="N3" s="32"/>
    </row>
    <row r="4" spans="1:14">
      <c r="A4" s="32"/>
      <c r="B4" s="32"/>
      <c r="C4" s="32">
        <v>0.4</v>
      </c>
      <c r="D4" s="32" t="s">
        <v>429</v>
      </c>
      <c r="E4" s="32"/>
      <c r="F4" s="133"/>
      <c r="G4" s="133">
        <v>3.15</v>
      </c>
      <c r="H4" s="133"/>
      <c r="I4" s="32"/>
      <c r="J4" s="32"/>
      <c r="K4" s="135"/>
      <c r="L4" s="32"/>
      <c r="M4" s="32"/>
      <c r="N4" s="32"/>
    </row>
    <row r="5" spans="1:14">
      <c r="A5" s="32"/>
      <c r="B5" s="32"/>
      <c r="C5" s="32">
        <v>0.45</v>
      </c>
      <c r="D5" s="32" t="s">
        <v>155</v>
      </c>
      <c r="E5" s="32"/>
      <c r="F5" s="133"/>
      <c r="G5" s="133">
        <v>3.53</v>
      </c>
      <c r="H5" s="133"/>
      <c r="I5" s="32"/>
      <c r="J5" s="32"/>
      <c r="K5" s="135"/>
      <c r="L5" s="32"/>
      <c r="M5" s="32"/>
      <c r="N5" s="32"/>
    </row>
    <row r="6" spans="1:14">
      <c r="A6" s="32"/>
      <c r="B6" s="32"/>
      <c r="C6" s="32">
        <v>0.45</v>
      </c>
      <c r="D6" s="32" t="s">
        <v>429</v>
      </c>
      <c r="E6" s="32"/>
      <c r="F6" s="133"/>
      <c r="G6" s="133">
        <v>3.53</v>
      </c>
      <c r="H6" s="133"/>
      <c r="I6" s="32"/>
      <c r="J6" s="32"/>
      <c r="K6" s="135">
        <v>130000</v>
      </c>
      <c r="L6" s="32"/>
      <c r="M6" s="32"/>
      <c r="N6" s="32"/>
    </row>
    <row r="7" spans="1:14">
      <c r="A7" s="32"/>
      <c r="B7" s="32"/>
      <c r="C7" s="32">
        <v>0.45</v>
      </c>
      <c r="D7" s="32" t="s">
        <v>430</v>
      </c>
      <c r="E7" s="32"/>
      <c r="F7" s="133"/>
      <c r="G7" s="133">
        <v>3.53</v>
      </c>
      <c r="H7" s="133"/>
      <c r="I7" s="32"/>
      <c r="J7" s="32"/>
      <c r="K7" s="135"/>
      <c r="L7" s="32"/>
      <c r="M7" s="32"/>
      <c r="N7" s="32"/>
    </row>
    <row r="8" spans="1:14">
      <c r="A8" s="32"/>
      <c r="B8" s="32"/>
      <c r="C8" s="32">
        <v>0.5</v>
      </c>
      <c r="D8" s="32" t="s">
        <v>155</v>
      </c>
      <c r="E8" s="32" t="s">
        <v>428</v>
      </c>
      <c r="F8" s="133">
        <v>104</v>
      </c>
      <c r="G8" s="133">
        <v>3.9</v>
      </c>
      <c r="H8" s="133">
        <f>G8*F8</f>
        <v>405.59999999999997</v>
      </c>
      <c r="I8" s="32">
        <v>112</v>
      </c>
      <c r="J8" s="32">
        <f>G8*I8</f>
        <v>436.8</v>
      </c>
      <c r="K8" s="135">
        <v>117000</v>
      </c>
      <c r="L8" s="32">
        <v>417</v>
      </c>
      <c r="M8" s="32"/>
      <c r="N8" s="32"/>
    </row>
    <row r="9" spans="1:14">
      <c r="A9" s="32"/>
      <c r="B9" s="32"/>
      <c r="C9" s="32">
        <v>0.5</v>
      </c>
      <c r="D9" s="32" t="s">
        <v>429</v>
      </c>
      <c r="E9" s="32"/>
      <c r="F9" s="133"/>
      <c r="G9" s="133">
        <v>3.94</v>
      </c>
      <c r="H9" s="133"/>
      <c r="I9" s="32"/>
      <c r="J9" s="32"/>
      <c r="K9" s="32"/>
      <c r="L9" s="32"/>
      <c r="M9" s="32"/>
      <c r="N9" s="32"/>
    </row>
    <row r="10" spans="1:14">
      <c r="A10" s="32"/>
      <c r="B10" s="32"/>
      <c r="C10" s="32"/>
      <c r="D10" s="32"/>
      <c r="E10" s="32"/>
      <c r="F10" s="133"/>
      <c r="G10" s="133"/>
      <c r="H10" s="133"/>
      <c r="I10" s="32"/>
      <c r="J10" s="32"/>
      <c r="K10" s="32"/>
      <c r="L10" s="32"/>
      <c r="M10" s="32"/>
      <c r="N10" s="32"/>
    </row>
    <row r="11" spans="1:14">
      <c r="A11" s="32"/>
      <c r="B11" s="32"/>
      <c r="C11" s="32"/>
      <c r="D11" s="32"/>
      <c r="E11" s="32"/>
      <c r="F11" s="133"/>
      <c r="G11" s="133"/>
      <c r="H11" s="133"/>
      <c r="I11" s="32"/>
      <c r="J11" s="32"/>
      <c r="K11" s="32"/>
      <c r="L11" s="32"/>
      <c r="M11" s="32"/>
      <c r="N11" s="32"/>
    </row>
    <row r="12" spans="1:14">
      <c r="A12" s="32"/>
      <c r="B12" s="32"/>
      <c r="C12" s="32"/>
      <c r="D12" s="32"/>
      <c r="E12" s="32"/>
      <c r="F12" s="133"/>
      <c r="G12" s="133"/>
      <c r="H12" s="133"/>
      <c r="I12" s="32"/>
      <c r="J12" s="32"/>
      <c r="K12" s="32"/>
      <c r="L12" s="32"/>
      <c r="M12" s="32"/>
      <c r="N12" s="32"/>
    </row>
    <row r="13" spans="1:14">
      <c r="A13" s="32"/>
      <c r="B13" s="32"/>
      <c r="C13" s="32">
        <v>0.6</v>
      </c>
      <c r="D13" s="32" t="s">
        <v>155</v>
      </c>
      <c r="E13" s="32" t="s">
        <v>431</v>
      </c>
      <c r="F13" s="133"/>
      <c r="G13" s="133">
        <v>4.6900000000000004</v>
      </c>
      <c r="H13" s="133"/>
      <c r="I13" s="32"/>
      <c r="J13" s="32"/>
      <c r="K13" s="32"/>
      <c r="L13" s="32"/>
      <c r="M13" s="32"/>
      <c r="N13" s="32"/>
    </row>
    <row r="14" spans="1:14">
      <c r="A14" s="32"/>
      <c r="B14" s="32"/>
      <c r="C14" s="32">
        <v>0.7</v>
      </c>
      <c r="D14" s="32" t="s">
        <v>155</v>
      </c>
      <c r="E14" s="32" t="s">
        <v>431</v>
      </c>
      <c r="F14" s="133"/>
      <c r="G14" s="133">
        <v>5.49</v>
      </c>
      <c r="H14" s="133"/>
      <c r="I14" s="32"/>
      <c r="J14" s="32"/>
      <c r="K14" s="32"/>
      <c r="L14" s="32"/>
      <c r="M14" s="32"/>
      <c r="N14" s="32"/>
    </row>
    <row r="15" spans="1:14">
      <c r="A15" s="32"/>
      <c r="B15" s="32"/>
      <c r="C15" s="32">
        <v>0.8</v>
      </c>
      <c r="D15" s="32" t="s">
        <v>155</v>
      </c>
      <c r="E15" s="32" t="s">
        <v>431</v>
      </c>
      <c r="F15" s="133">
        <v>96</v>
      </c>
      <c r="G15" s="133">
        <v>6.29</v>
      </c>
      <c r="H15" s="133">
        <f>G15*F15</f>
        <v>603.84</v>
      </c>
      <c r="I15" s="32"/>
      <c r="J15" s="32"/>
      <c r="K15" s="32"/>
      <c r="L15" s="32"/>
      <c r="M15" s="32"/>
      <c r="N15" s="32"/>
    </row>
    <row r="16" spans="1:14">
      <c r="A16" s="32"/>
      <c r="B16" s="32"/>
      <c r="C16" s="32"/>
      <c r="D16" s="32"/>
      <c r="E16" s="32"/>
      <c r="F16" s="133"/>
      <c r="G16" s="133"/>
      <c r="H16" s="133"/>
      <c r="I16" s="32"/>
      <c r="J16" s="32"/>
      <c r="K16" s="32"/>
      <c r="L16" s="32"/>
      <c r="M16" s="32"/>
      <c r="N16" s="32"/>
    </row>
    <row r="17" spans="1:14">
      <c r="A17" s="32"/>
      <c r="B17" s="32"/>
      <c r="C17" s="32">
        <v>0.5</v>
      </c>
      <c r="D17" s="32" t="s">
        <v>155</v>
      </c>
      <c r="E17" s="32" t="s">
        <v>432</v>
      </c>
      <c r="F17" s="133"/>
      <c r="G17" s="133">
        <v>3.9</v>
      </c>
      <c r="H17" s="133">
        <v>580</v>
      </c>
      <c r="I17" s="32"/>
      <c r="J17" s="32"/>
      <c r="K17" s="32"/>
      <c r="L17" s="32"/>
      <c r="M17" s="32"/>
      <c r="N17" s="32"/>
    </row>
    <row r="18" spans="1:14">
      <c r="A18" s="32"/>
      <c r="B18" s="32"/>
      <c r="C18" s="32">
        <v>0.5</v>
      </c>
      <c r="D18" s="32" t="s">
        <v>433</v>
      </c>
      <c r="E18" s="32" t="s">
        <v>432</v>
      </c>
      <c r="F18" s="133"/>
      <c r="G18" s="133">
        <v>3.9</v>
      </c>
      <c r="H18" s="133">
        <v>600</v>
      </c>
      <c r="I18" s="32"/>
      <c r="J18" s="32"/>
      <c r="K18" s="32"/>
      <c r="L18" s="32"/>
      <c r="M18" s="32"/>
      <c r="N18" s="32"/>
    </row>
    <row r="19" spans="1:14">
      <c r="A19" s="32"/>
      <c r="B19" s="32"/>
      <c r="C19" s="32">
        <v>0.5</v>
      </c>
      <c r="D19" s="32" t="s">
        <v>434</v>
      </c>
      <c r="E19" s="32" t="s">
        <v>432</v>
      </c>
      <c r="F19" s="133"/>
      <c r="G19" s="133">
        <v>3.9</v>
      </c>
      <c r="H19" s="133">
        <v>665</v>
      </c>
      <c r="I19" s="32"/>
      <c r="J19" s="32"/>
      <c r="K19" s="32"/>
      <c r="L19" s="32"/>
      <c r="M19" s="32"/>
      <c r="N19" s="32"/>
    </row>
    <row r="20" spans="1:14">
      <c r="A20" s="32"/>
      <c r="B20" s="32"/>
      <c r="C20" s="32">
        <v>0.5</v>
      </c>
      <c r="D20" s="32" t="s">
        <v>435</v>
      </c>
      <c r="E20" s="32" t="s">
        <v>432</v>
      </c>
      <c r="F20" s="133"/>
      <c r="G20" s="133">
        <v>3.9</v>
      </c>
      <c r="H20" s="133">
        <v>665</v>
      </c>
      <c r="I20" s="32">
        <v>685</v>
      </c>
      <c r="J20" s="32"/>
      <c r="K20" s="32"/>
      <c r="L20" s="32"/>
      <c r="M20" s="32"/>
      <c r="N20" s="32"/>
    </row>
    <row r="21" spans="1:14">
      <c r="A21" s="32"/>
      <c r="B21" s="32"/>
      <c r="C21" s="32"/>
      <c r="D21" s="32"/>
      <c r="E21" s="32"/>
      <c r="F21" s="133"/>
      <c r="G21" s="133"/>
      <c r="H21" s="133"/>
      <c r="I21" s="32"/>
      <c r="J21" s="32"/>
      <c r="K21" s="32"/>
      <c r="L21" s="32"/>
      <c r="M21" s="32"/>
      <c r="N21" s="32"/>
    </row>
    <row r="22" spans="1:14">
      <c r="A22" s="32"/>
      <c r="B22" s="32"/>
      <c r="C22" s="32">
        <v>0.6</v>
      </c>
      <c r="D22" s="32" t="s">
        <v>436</v>
      </c>
      <c r="E22" s="32" t="s">
        <v>432</v>
      </c>
      <c r="F22" s="133"/>
      <c r="G22" s="133"/>
      <c r="H22" s="133"/>
      <c r="I22" s="32"/>
      <c r="J22" s="32"/>
      <c r="K22" s="32"/>
      <c r="L22" s="32"/>
      <c r="M22" s="32"/>
      <c r="N22" s="32"/>
    </row>
    <row r="23" spans="1:14">
      <c r="A23" s="32"/>
      <c r="B23" s="32"/>
      <c r="C23" s="32"/>
      <c r="D23" s="32"/>
      <c r="E23" s="32"/>
      <c r="F23" s="133"/>
      <c r="G23" s="133"/>
      <c r="H23" s="133"/>
      <c r="I23" s="32"/>
      <c r="J23" s="32"/>
      <c r="K23" s="32"/>
      <c r="L23" s="32"/>
      <c r="M23" s="32"/>
      <c r="N23" s="32"/>
    </row>
    <row r="24" spans="1:14">
      <c r="A24" s="32"/>
      <c r="B24" s="32"/>
      <c r="C24" s="32">
        <v>0.5</v>
      </c>
      <c r="D24" s="32" t="s">
        <v>437</v>
      </c>
      <c r="E24" s="32"/>
      <c r="F24" s="133"/>
      <c r="G24" s="133">
        <v>3.9</v>
      </c>
      <c r="H24" s="133"/>
      <c r="I24" s="32"/>
      <c r="J24" s="32"/>
      <c r="K24" s="135">
        <v>100000</v>
      </c>
      <c r="L24" s="32"/>
      <c r="M24" s="32"/>
      <c r="N24" s="32"/>
    </row>
    <row r="25" spans="1:14">
      <c r="A25" s="32"/>
      <c r="B25" s="32"/>
      <c r="C25" s="32">
        <v>0.7</v>
      </c>
      <c r="D25" s="32" t="s">
        <v>438</v>
      </c>
      <c r="E25" s="32"/>
      <c r="F25" s="133"/>
      <c r="G25" s="133">
        <v>5.56</v>
      </c>
      <c r="H25" s="133">
        <v>417</v>
      </c>
      <c r="I25" s="32"/>
      <c r="J25" s="32"/>
      <c r="K25" s="135">
        <v>105000</v>
      </c>
      <c r="L25" s="32"/>
      <c r="M25" s="32"/>
      <c r="N25" s="32"/>
    </row>
    <row r="26" spans="1:14">
      <c r="A26" s="32"/>
      <c r="B26" s="32"/>
      <c r="C26" s="32">
        <v>0.9</v>
      </c>
      <c r="D26" s="32" t="s">
        <v>438</v>
      </c>
      <c r="E26" s="32"/>
      <c r="F26" s="133"/>
      <c r="G26" s="133">
        <v>7.7</v>
      </c>
      <c r="H26" s="133"/>
      <c r="I26" s="32"/>
      <c r="J26" s="32"/>
      <c r="K26" s="135"/>
      <c r="L26" s="32"/>
      <c r="M26" s="32"/>
      <c r="N26" s="32"/>
    </row>
    <row r="27" spans="1:14">
      <c r="A27" s="32"/>
      <c r="B27" s="32"/>
      <c r="C27" s="32">
        <v>1.2</v>
      </c>
      <c r="D27" s="32" t="s">
        <v>438</v>
      </c>
      <c r="E27" s="32"/>
      <c r="F27" s="133"/>
      <c r="G27" s="133">
        <v>9.42</v>
      </c>
      <c r="H27" s="133"/>
      <c r="I27" s="32"/>
      <c r="J27" s="32"/>
      <c r="K27" s="135">
        <v>98000</v>
      </c>
      <c r="L27" s="32"/>
      <c r="M27" s="32"/>
      <c r="N27" s="32"/>
    </row>
    <row r="28" spans="1:14">
      <c r="A28" s="32"/>
      <c r="B28" s="32"/>
      <c r="C28" s="32">
        <v>2</v>
      </c>
      <c r="D28" s="32" t="s">
        <v>438</v>
      </c>
      <c r="E28" s="32"/>
      <c r="F28" s="133"/>
      <c r="G28" s="133">
        <v>15.7</v>
      </c>
      <c r="H28" s="133"/>
      <c r="I28" s="32"/>
      <c r="J28" s="32"/>
      <c r="K28" s="135">
        <v>97000</v>
      </c>
      <c r="L28" s="32"/>
      <c r="M28" s="32"/>
      <c r="N28" s="32"/>
    </row>
    <row r="29" spans="1:14">
      <c r="A29" s="32"/>
      <c r="B29" s="32"/>
      <c r="C29" s="32"/>
      <c r="D29" s="32"/>
      <c r="E29" s="32"/>
      <c r="F29" s="32"/>
      <c r="G29" s="50"/>
      <c r="H29" s="32"/>
      <c r="I29" s="32"/>
      <c r="J29" s="32"/>
      <c r="K29" s="135"/>
      <c r="L29" s="32"/>
      <c r="M29" s="32"/>
      <c r="N29" s="32"/>
    </row>
    <row r="30" spans="1:1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45" thickBo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>
      <c r="A33" s="32"/>
      <c r="B33" s="40"/>
      <c r="C33" s="36"/>
      <c r="D33" s="36"/>
      <c r="E33" s="36"/>
      <c r="F33" s="36"/>
      <c r="G33" s="41"/>
      <c r="H33" s="32"/>
      <c r="I33" s="32"/>
      <c r="J33" s="32"/>
      <c r="K33" s="32"/>
      <c r="L33" s="32"/>
      <c r="M33" s="32"/>
      <c r="N33" s="32"/>
    </row>
    <row r="34" spans="1:14" ht="44.4">
      <c r="A34" s="32"/>
      <c r="B34" s="42"/>
      <c r="C34" s="33"/>
      <c r="D34" s="33"/>
      <c r="E34" s="34" t="s">
        <v>132</v>
      </c>
      <c r="F34" s="34" t="s">
        <v>133</v>
      </c>
      <c r="G34" s="45" t="s">
        <v>134</v>
      </c>
      <c r="H34" s="32"/>
      <c r="I34" s="32"/>
      <c r="J34" s="32"/>
      <c r="K34" s="32"/>
      <c r="L34" s="32"/>
      <c r="M34" s="32"/>
      <c r="N34" s="32"/>
    </row>
    <row r="35" spans="1:14">
      <c r="A35" s="32"/>
      <c r="B35" s="361" t="s">
        <v>135</v>
      </c>
      <c r="C35" s="362"/>
      <c r="D35" s="33">
        <v>0.5</v>
      </c>
      <c r="E35" s="33">
        <v>105</v>
      </c>
      <c r="F35" s="33">
        <v>3.9</v>
      </c>
      <c r="G35" s="43">
        <f>E35*F35</f>
        <v>409.5</v>
      </c>
      <c r="H35" s="32"/>
      <c r="I35" s="32"/>
      <c r="J35" s="32"/>
      <c r="K35" s="32"/>
      <c r="L35" s="32"/>
      <c r="M35" s="32"/>
      <c r="N35" s="32"/>
    </row>
    <row r="36" spans="1:14">
      <c r="A36" s="32"/>
      <c r="B36" s="42"/>
      <c r="C36" s="33"/>
      <c r="D36" s="33">
        <v>0.7</v>
      </c>
      <c r="E36" s="33">
        <v>106</v>
      </c>
      <c r="F36" s="33">
        <v>5.7</v>
      </c>
      <c r="G36" s="43">
        <f t="shared" ref="G36:G43" si="0">E36*F36</f>
        <v>604.20000000000005</v>
      </c>
      <c r="H36" s="32"/>
      <c r="I36" s="32"/>
      <c r="J36" s="32"/>
      <c r="K36" s="32"/>
      <c r="L36" s="32"/>
      <c r="M36" s="32"/>
      <c r="N36" s="32"/>
    </row>
    <row r="37" spans="1:14">
      <c r="A37" s="32"/>
      <c r="B37" s="42"/>
      <c r="C37" s="33"/>
      <c r="D37" s="33">
        <v>1</v>
      </c>
      <c r="E37" s="33"/>
      <c r="F37" s="33"/>
      <c r="G37" s="43">
        <f t="shared" si="0"/>
        <v>0</v>
      </c>
      <c r="H37" s="32"/>
      <c r="I37" s="32"/>
      <c r="J37" s="32"/>
      <c r="K37" s="32"/>
      <c r="L37" s="32"/>
      <c r="M37" s="32"/>
      <c r="N37" s="32"/>
    </row>
    <row r="38" spans="1:14">
      <c r="A38" s="32"/>
      <c r="B38" s="42"/>
      <c r="C38" s="33"/>
      <c r="D38" s="33">
        <v>1.2</v>
      </c>
      <c r="E38" s="33">
        <v>102</v>
      </c>
      <c r="F38" s="33">
        <v>9.65</v>
      </c>
      <c r="G38" s="43">
        <f t="shared" si="0"/>
        <v>984.30000000000007</v>
      </c>
      <c r="H38" s="32">
        <v>7</v>
      </c>
      <c r="I38" s="32"/>
      <c r="J38" s="32"/>
      <c r="K38" s="32"/>
      <c r="L38" s="32"/>
      <c r="M38" s="32"/>
      <c r="N38" s="32"/>
    </row>
    <row r="39" spans="1:14">
      <c r="A39" s="32"/>
      <c r="B39" s="42"/>
      <c r="C39" s="33"/>
      <c r="D39" s="33">
        <v>2</v>
      </c>
      <c r="E39" s="33">
        <v>100</v>
      </c>
      <c r="F39" s="33">
        <v>16</v>
      </c>
      <c r="G39" s="43">
        <f t="shared" si="0"/>
        <v>1600</v>
      </c>
      <c r="H39" s="32"/>
      <c r="I39" s="32"/>
      <c r="J39" s="32"/>
      <c r="K39" s="32"/>
      <c r="L39" s="32"/>
      <c r="M39" s="32"/>
      <c r="N39" s="32"/>
    </row>
    <row r="40" spans="1:14">
      <c r="A40" s="32"/>
      <c r="B40" s="42"/>
      <c r="C40" s="33"/>
      <c r="D40" s="33"/>
      <c r="E40" s="33"/>
      <c r="F40" s="33"/>
      <c r="G40" s="43">
        <f t="shared" si="0"/>
        <v>0</v>
      </c>
      <c r="H40" s="32"/>
      <c r="I40" s="32"/>
      <c r="J40" s="32"/>
      <c r="K40" s="32"/>
      <c r="L40" s="32"/>
      <c r="M40" s="32"/>
      <c r="N40" s="32"/>
    </row>
    <row r="41" spans="1:14">
      <c r="A41" s="32"/>
      <c r="B41" s="361" t="s">
        <v>136</v>
      </c>
      <c r="C41" s="362"/>
      <c r="D41" s="33">
        <v>0.5</v>
      </c>
      <c r="E41" s="33">
        <v>116</v>
      </c>
      <c r="F41" s="33">
        <v>3.9</v>
      </c>
      <c r="G41" s="43">
        <f t="shared" si="0"/>
        <v>452.4</v>
      </c>
      <c r="H41" s="32"/>
      <c r="I41" s="32"/>
      <c r="J41" s="32"/>
      <c r="K41" s="32"/>
      <c r="L41" s="32"/>
      <c r="M41" s="32"/>
      <c r="N41" s="32"/>
    </row>
    <row r="42" spans="1:14">
      <c r="A42" s="32"/>
      <c r="B42" s="42"/>
      <c r="C42" s="33"/>
      <c r="D42" s="33">
        <v>0.6</v>
      </c>
      <c r="E42" s="33"/>
      <c r="F42" s="33"/>
      <c r="G42" s="43">
        <f t="shared" si="0"/>
        <v>0</v>
      </c>
      <c r="H42" s="32"/>
      <c r="I42" s="32"/>
      <c r="J42" s="32"/>
      <c r="K42" s="32"/>
      <c r="L42" s="32"/>
      <c r="M42" s="32"/>
      <c r="N42" s="32"/>
    </row>
    <row r="43" spans="1:14" ht="15.45" thickBot="1">
      <c r="A43" s="32"/>
      <c r="B43" s="44"/>
      <c r="C43" s="37"/>
      <c r="D43" s="37">
        <v>0.8</v>
      </c>
      <c r="E43" s="37">
        <v>115</v>
      </c>
      <c r="F43" s="37">
        <v>6.5</v>
      </c>
      <c r="G43" s="43">
        <f t="shared" si="0"/>
        <v>747.5</v>
      </c>
      <c r="H43" s="32"/>
      <c r="I43" s="32"/>
      <c r="J43" s="32"/>
      <c r="K43" s="32"/>
      <c r="L43" s="32"/>
      <c r="M43" s="32"/>
      <c r="N43" s="32"/>
    </row>
    <row r="44" spans="1:14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>
      <c r="A45" s="32"/>
      <c r="B45" s="32"/>
      <c r="C45" s="32" t="s">
        <v>137</v>
      </c>
      <c r="D45" s="32"/>
      <c r="E45" s="32"/>
      <c r="F45" s="32"/>
      <c r="G45" s="32">
        <v>20</v>
      </c>
      <c r="H45" s="32"/>
      <c r="I45" s="32"/>
      <c r="J45" s="32"/>
      <c r="K45" s="32"/>
      <c r="L45" s="32"/>
      <c r="M45" s="32"/>
      <c r="N45" s="32"/>
    </row>
  </sheetData>
  <customSheetViews>
    <customSheetView guid="{88CDD111-9372-4879-9711-CC07122EF82D}" state="hidden" topLeftCell="A7">
      <selection activeCell="I43" sqref="I43"/>
      <pageMargins left="0.7" right="0.7" top="0.75" bottom="0.75" header="0.3" footer="0.3"/>
    </customSheetView>
  </customSheetViews>
  <mergeCells count="3">
    <mergeCell ref="I1:J1"/>
    <mergeCell ref="B35:C35"/>
    <mergeCell ref="B41:C4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topLeftCell="A4" zoomScaleNormal="100" workbookViewId="0">
      <selection activeCell="M28" sqref="M28"/>
    </sheetView>
  </sheetViews>
  <sheetFormatPr defaultRowHeight="14.8"/>
  <cols>
    <col min="2" max="2" width="24.5546875" customWidth="1"/>
    <col min="3" max="3" width="10.21875" customWidth="1"/>
    <col min="4" max="4" width="17" customWidth="1"/>
    <col min="7" max="7" width="24.44140625" customWidth="1"/>
  </cols>
  <sheetData>
    <row r="1" spans="1:8">
      <c r="A1" s="32"/>
      <c r="B1" s="32"/>
      <c r="C1" s="32"/>
      <c r="D1" s="32"/>
      <c r="E1" s="32"/>
      <c r="F1" s="32"/>
      <c r="G1" s="32"/>
      <c r="H1" s="32"/>
    </row>
    <row r="2" spans="1:8">
      <c r="A2" s="32"/>
      <c r="B2" s="32"/>
      <c r="C2" s="32"/>
      <c r="D2" s="32" t="s">
        <v>132</v>
      </c>
      <c r="E2" s="32" t="s">
        <v>133</v>
      </c>
      <c r="F2" s="32" t="s">
        <v>134</v>
      </c>
      <c r="G2" s="32"/>
      <c r="H2" s="32"/>
    </row>
    <row r="3" spans="1:8">
      <c r="A3" s="32"/>
      <c r="B3" s="32" t="s">
        <v>135</v>
      </c>
      <c r="C3" s="38">
        <v>0.5</v>
      </c>
      <c r="D3" s="32">
        <v>105</v>
      </c>
      <c r="E3" s="32">
        <v>3.85</v>
      </c>
      <c r="F3" s="32">
        <f>E3*D3</f>
        <v>404.25</v>
      </c>
      <c r="G3" s="32"/>
      <c r="H3" s="32"/>
    </row>
    <row r="4" spans="1:8">
      <c r="A4" s="32"/>
      <c r="B4" s="32"/>
      <c r="C4" s="38">
        <v>0.7</v>
      </c>
      <c r="D4" s="32">
        <v>107</v>
      </c>
      <c r="E4" s="32">
        <v>5.65</v>
      </c>
      <c r="F4" s="32">
        <f t="shared" ref="F4:F11" si="0">E4*D4</f>
        <v>604.55000000000007</v>
      </c>
      <c r="G4" s="32"/>
      <c r="H4" s="32"/>
    </row>
    <row r="5" spans="1:8">
      <c r="A5" s="32"/>
      <c r="B5" s="32"/>
      <c r="C5" s="38">
        <v>1</v>
      </c>
      <c r="D5" s="32"/>
      <c r="E5" s="32"/>
      <c r="F5" s="32">
        <f t="shared" si="0"/>
        <v>0</v>
      </c>
      <c r="G5" s="32"/>
      <c r="H5" s="32"/>
    </row>
    <row r="6" spans="1:8">
      <c r="A6" s="32"/>
      <c r="B6" s="32"/>
      <c r="C6" s="38">
        <v>1.2</v>
      </c>
      <c r="D6" s="32">
        <v>102</v>
      </c>
      <c r="E6" s="32">
        <v>9.65</v>
      </c>
      <c r="F6" s="32">
        <f t="shared" si="0"/>
        <v>984.30000000000007</v>
      </c>
      <c r="G6" s="32"/>
      <c r="H6" s="32"/>
    </row>
    <row r="7" spans="1:8">
      <c r="A7" s="32"/>
      <c r="B7" s="32"/>
      <c r="C7" s="38">
        <v>2</v>
      </c>
      <c r="D7" s="32">
        <v>101</v>
      </c>
      <c r="E7" s="32">
        <v>16</v>
      </c>
      <c r="F7" s="32">
        <f t="shared" si="0"/>
        <v>1616</v>
      </c>
      <c r="G7" s="32"/>
      <c r="H7" s="32"/>
    </row>
    <row r="8" spans="1:8">
      <c r="A8" s="32"/>
      <c r="B8" s="32"/>
      <c r="C8" s="38"/>
      <c r="D8" s="32"/>
      <c r="E8" s="32"/>
      <c r="F8" s="32"/>
      <c r="G8" s="32"/>
      <c r="H8" s="32"/>
    </row>
    <row r="9" spans="1:8">
      <c r="A9" s="32"/>
      <c r="B9" s="32" t="s">
        <v>136</v>
      </c>
      <c r="C9" s="38">
        <v>0.5</v>
      </c>
      <c r="D9" s="32">
        <v>117</v>
      </c>
      <c r="E9" s="32">
        <v>3.85</v>
      </c>
      <c r="F9" s="32">
        <f t="shared" si="0"/>
        <v>450.45</v>
      </c>
      <c r="G9" s="32"/>
      <c r="H9" s="32"/>
    </row>
    <row r="10" spans="1:8">
      <c r="A10" s="32"/>
      <c r="B10" s="32"/>
      <c r="C10" s="38">
        <v>0.6</v>
      </c>
      <c r="D10" s="32"/>
      <c r="E10" s="32"/>
      <c r="F10" s="32">
        <f t="shared" si="0"/>
        <v>0</v>
      </c>
      <c r="G10" s="32"/>
      <c r="H10" s="32"/>
    </row>
    <row r="11" spans="1:8">
      <c r="A11" s="32"/>
      <c r="B11" s="32"/>
      <c r="C11" s="38">
        <v>0.8</v>
      </c>
      <c r="D11" s="32"/>
      <c r="E11" s="32"/>
      <c r="F11" s="32">
        <f t="shared" si="0"/>
        <v>0</v>
      </c>
      <c r="G11" s="32"/>
      <c r="H11" s="32"/>
    </row>
    <row r="12" spans="1:8">
      <c r="A12" s="32"/>
      <c r="B12" s="32"/>
      <c r="C12" s="32"/>
      <c r="D12" s="32"/>
      <c r="E12" s="32"/>
      <c r="F12" s="32"/>
      <c r="G12" s="32"/>
      <c r="H12" s="32"/>
    </row>
    <row r="13" spans="1:8" ht="18.649999999999999">
      <c r="A13" s="32"/>
      <c r="B13" s="35" t="s">
        <v>123</v>
      </c>
      <c r="C13" s="32"/>
      <c r="D13" s="32"/>
      <c r="E13" s="32"/>
      <c r="F13" s="32" t="s">
        <v>502</v>
      </c>
      <c r="G13" s="32"/>
      <c r="H13" s="32"/>
    </row>
    <row r="14" spans="1:8">
      <c r="A14" s="32"/>
      <c r="B14" s="32" t="s">
        <v>124</v>
      </c>
      <c r="C14" s="38">
        <v>87</v>
      </c>
      <c r="D14" s="32"/>
      <c r="E14" s="32"/>
      <c r="F14" s="32"/>
      <c r="G14" s="32"/>
      <c r="H14" s="32"/>
    </row>
    <row r="15" spans="1:8">
      <c r="A15" s="32"/>
      <c r="B15" s="32" t="s">
        <v>125</v>
      </c>
      <c r="C15" s="38">
        <v>7</v>
      </c>
      <c r="D15" s="32"/>
      <c r="E15" s="32"/>
      <c r="F15" s="32" t="s">
        <v>503</v>
      </c>
      <c r="G15" s="32"/>
      <c r="H15" s="49">
        <v>50</v>
      </c>
    </row>
    <row r="16" spans="1:8">
      <c r="A16" s="32"/>
      <c r="B16" s="32" t="s">
        <v>126</v>
      </c>
      <c r="C16" s="38">
        <v>6.5</v>
      </c>
      <c r="D16" s="32"/>
      <c r="E16" s="32"/>
      <c r="F16" s="32" t="s">
        <v>504</v>
      </c>
      <c r="G16" s="32"/>
      <c r="H16" s="32">
        <v>90</v>
      </c>
    </row>
    <row r="17" spans="1:8">
      <c r="A17" s="32"/>
      <c r="B17" s="32" t="s">
        <v>127</v>
      </c>
      <c r="C17" s="38">
        <v>3</v>
      </c>
      <c r="D17" s="32"/>
      <c r="E17" s="32"/>
      <c r="F17" s="32" t="s">
        <v>505</v>
      </c>
      <c r="G17" s="32"/>
      <c r="H17" s="32">
        <v>7</v>
      </c>
    </row>
    <row r="18" spans="1:8">
      <c r="A18" s="32"/>
      <c r="B18" s="32"/>
      <c r="C18" s="32"/>
      <c r="D18" s="32"/>
      <c r="E18" s="32"/>
      <c r="F18" s="32"/>
      <c r="G18" s="32"/>
      <c r="H18" s="32"/>
    </row>
    <row r="19" spans="1:8">
      <c r="A19" s="32"/>
      <c r="B19" s="32" t="s">
        <v>128</v>
      </c>
      <c r="C19" s="39">
        <f>C14*C15/C16*C17</f>
        <v>281.07692307692309</v>
      </c>
      <c r="D19" s="32"/>
      <c r="E19" s="32"/>
      <c r="F19" s="32" t="s">
        <v>506</v>
      </c>
      <c r="G19" s="32"/>
      <c r="H19" s="32">
        <v>1</v>
      </c>
    </row>
    <row r="20" spans="1:8">
      <c r="A20" s="32"/>
      <c r="B20" s="32" t="s">
        <v>129</v>
      </c>
      <c r="C20" s="39">
        <v>1.08</v>
      </c>
      <c r="D20" s="32"/>
      <c r="E20" s="32"/>
      <c r="F20" s="32" t="s">
        <v>126</v>
      </c>
      <c r="G20" s="32"/>
      <c r="H20" s="32">
        <v>6.5</v>
      </c>
    </row>
    <row r="21" spans="1:8">
      <c r="A21" s="32"/>
      <c r="B21" s="32" t="s">
        <v>130</v>
      </c>
      <c r="C21" s="39">
        <f>C19*C20</f>
        <v>303.56307692307695</v>
      </c>
      <c r="D21" s="32"/>
      <c r="E21" s="32"/>
      <c r="F21" s="32" t="s">
        <v>507</v>
      </c>
      <c r="G21" s="32"/>
      <c r="H21" s="49">
        <f>CEILING(1/H20,0.01)</f>
        <v>0.16</v>
      </c>
    </row>
    <row r="22" spans="1:8">
      <c r="A22" s="32"/>
      <c r="B22" s="32"/>
      <c r="C22" s="39"/>
      <c r="D22" s="32"/>
      <c r="E22" s="32"/>
      <c r="F22" s="32" t="s">
        <v>508</v>
      </c>
      <c r="G22" s="32"/>
      <c r="H22" s="49">
        <f>H21*H15</f>
        <v>8</v>
      </c>
    </row>
    <row r="23" spans="1:8">
      <c r="A23" s="32"/>
      <c r="B23" s="32"/>
      <c r="C23" s="32"/>
      <c r="D23" s="32"/>
      <c r="E23" s="32"/>
      <c r="F23" s="32" t="s">
        <v>509</v>
      </c>
      <c r="G23" s="32"/>
      <c r="H23" s="32"/>
    </row>
    <row r="24" spans="1:8">
      <c r="A24" s="32"/>
      <c r="B24" s="32" t="s">
        <v>131</v>
      </c>
      <c r="C24" s="32">
        <v>100</v>
      </c>
      <c r="D24" s="32"/>
      <c r="E24" s="32"/>
      <c r="F24" s="32" t="s">
        <v>510</v>
      </c>
      <c r="G24" s="32"/>
      <c r="H24" s="32"/>
    </row>
    <row r="25" spans="1:8">
      <c r="A25" s="32"/>
      <c r="B25" s="32"/>
      <c r="C25" s="32"/>
      <c r="D25" s="32"/>
      <c r="E25" s="32"/>
      <c r="F25" s="32" t="s">
        <v>511</v>
      </c>
      <c r="G25" s="32"/>
      <c r="H25" s="32"/>
    </row>
    <row r="26" spans="1:8">
      <c r="A26" s="32"/>
      <c r="B26" s="32" t="s">
        <v>137</v>
      </c>
      <c r="C26" s="32">
        <v>20</v>
      </c>
      <c r="D26" s="32"/>
      <c r="E26" s="32"/>
      <c r="F26" s="32" t="s">
        <v>117</v>
      </c>
      <c r="G26" s="32"/>
      <c r="H26" s="32"/>
    </row>
    <row r="27" spans="1:8">
      <c r="A27" s="32"/>
      <c r="B27" s="32"/>
      <c r="C27" s="32"/>
      <c r="D27" s="32"/>
      <c r="E27" s="32"/>
      <c r="F27" s="32"/>
      <c r="G27" s="32"/>
      <c r="H27" s="32"/>
    </row>
    <row r="28" spans="1:8" ht="18.649999999999999">
      <c r="A28" s="32"/>
      <c r="B28" s="32"/>
      <c r="C28" s="32"/>
      <c r="D28" s="32"/>
      <c r="E28" s="32"/>
      <c r="F28" s="160" t="s">
        <v>512</v>
      </c>
      <c r="G28" s="160"/>
      <c r="H28" s="160">
        <f>H22+H30</f>
        <v>217</v>
      </c>
    </row>
    <row r="29" spans="1:8">
      <c r="A29" s="32"/>
      <c r="B29" s="32"/>
      <c r="C29" s="32"/>
      <c r="D29" s="32"/>
      <c r="E29" s="32"/>
      <c r="F29" s="32"/>
      <c r="G29" s="32"/>
      <c r="H29" s="32"/>
    </row>
    <row r="30" spans="1:8">
      <c r="A30" s="32"/>
      <c r="B30" s="32"/>
      <c r="C30" s="32"/>
      <c r="D30" s="32"/>
      <c r="E30" s="32"/>
      <c r="F30" s="32" t="s">
        <v>513</v>
      </c>
      <c r="G30" s="32"/>
      <c r="H30" s="32">
        <v>209</v>
      </c>
    </row>
    <row r="31" spans="1:8">
      <c r="A31" s="32"/>
      <c r="B31" s="32"/>
      <c r="C31" s="32"/>
      <c r="D31" s="32"/>
      <c r="E31" s="32"/>
      <c r="F31" s="32" t="s">
        <v>514</v>
      </c>
      <c r="G31" s="32"/>
      <c r="H31" s="32"/>
    </row>
    <row r="32" spans="1:8">
      <c r="A32" s="32"/>
      <c r="B32" s="32"/>
      <c r="C32" s="32"/>
      <c r="D32" s="32"/>
      <c r="E32" s="32"/>
      <c r="F32" s="32"/>
      <c r="G32" s="32"/>
      <c r="H32" s="32"/>
    </row>
    <row r="33" spans="1:8">
      <c r="A33" s="32"/>
      <c r="B33" s="32"/>
      <c r="C33" s="32"/>
      <c r="D33" s="32"/>
      <c r="E33" s="32"/>
      <c r="F33" s="32"/>
      <c r="G33" s="32"/>
      <c r="H33" s="32"/>
    </row>
    <row r="34" spans="1:8">
      <c r="A34" s="32"/>
      <c r="B34" s="32"/>
      <c r="C34" s="32"/>
      <c r="D34" s="32"/>
      <c r="E34" s="32"/>
      <c r="F34" s="32"/>
      <c r="G34" s="32"/>
      <c r="H34" s="32"/>
    </row>
  </sheetData>
  <customSheetViews>
    <customSheetView guid="{88CDD111-9372-4879-9711-CC07122EF82D}" state="hidden" topLeftCell="A4">
      <selection activeCell="M28" sqref="M2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topLeftCell="A3" zoomScaleNormal="100" workbookViewId="0">
      <selection activeCell="L3" sqref="L3:L103"/>
    </sheetView>
  </sheetViews>
  <sheetFormatPr defaultColWidth="3.5546875" defaultRowHeight="14.8"/>
  <cols>
    <col min="1" max="1" width="6.109375" style="32" customWidth="1"/>
    <col min="2" max="2" width="1.5546875" style="32" hidden="1" customWidth="1"/>
    <col min="3" max="3" width="1.77734375" style="32" hidden="1" customWidth="1"/>
    <col min="4" max="4" width="63.109375" style="32" customWidth="1"/>
    <col min="5" max="5" width="13.33203125" style="32" customWidth="1"/>
    <col min="6" max="9" width="10" style="32" customWidth="1"/>
    <col min="10" max="10" width="1.33203125" style="32" hidden="1" customWidth="1"/>
    <col min="11" max="11" width="3.5546875" style="32"/>
    <col min="12" max="12" width="8.77734375" style="32" customWidth="1"/>
    <col min="13" max="256" width="3.5546875" style="32"/>
    <col min="257" max="257" width="6.109375" style="32" customWidth="1"/>
    <col min="258" max="259" width="0" style="32" hidden="1" customWidth="1"/>
    <col min="260" max="260" width="63.109375" style="32" customWidth="1"/>
    <col min="261" max="261" width="13.33203125" style="32" customWidth="1"/>
    <col min="262" max="265" width="10" style="32" customWidth="1"/>
    <col min="266" max="266" width="0" style="32" hidden="1" customWidth="1"/>
    <col min="267" max="512" width="3.5546875" style="32"/>
    <col min="513" max="513" width="6.109375" style="32" customWidth="1"/>
    <col min="514" max="515" width="0" style="32" hidden="1" customWidth="1"/>
    <col min="516" max="516" width="63.109375" style="32" customWidth="1"/>
    <col min="517" max="517" width="13.33203125" style="32" customWidth="1"/>
    <col min="518" max="521" width="10" style="32" customWidth="1"/>
    <col min="522" max="522" width="0" style="32" hidden="1" customWidth="1"/>
    <col min="523" max="768" width="3.5546875" style="32"/>
    <col min="769" max="769" width="6.109375" style="32" customWidth="1"/>
    <col min="770" max="771" width="0" style="32" hidden="1" customWidth="1"/>
    <col min="772" max="772" width="63.109375" style="32" customWidth="1"/>
    <col min="773" max="773" width="13.33203125" style="32" customWidth="1"/>
    <col min="774" max="777" width="10" style="32" customWidth="1"/>
    <col min="778" max="778" width="0" style="32" hidden="1" customWidth="1"/>
    <col min="779" max="1024" width="3.5546875" style="32"/>
    <col min="1025" max="1025" width="6.109375" style="32" customWidth="1"/>
    <col min="1026" max="1027" width="0" style="32" hidden="1" customWidth="1"/>
    <col min="1028" max="1028" width="63.109375" style="32" customWidth="1"/>
    <col min="1029" max="1029" width="13.33203125" style="32" customWidth="1"/>
    <col min="1030" max="1033" width="10" style="32" customWidth="1"/>
    <col min="1034" max="1034" width="0" style="32" hidden="1" customWidth="1"/>
    <col min="1035" max="1280" width="3.5546875" style="32"/>
    <col min="1281" max="1281" width="6.109375" style="32" customWidth="1"/>
    <col min="1282" max="1283" width="0" style="32" hidden="1" customWidth="1"/>
    <col min="1284" max="1284" width="63.109375" style="32" customWidth="1"/>
    <col min="1285" max="1285" width="13.33203125" style="32" customWidth="1"/>
    <col min="1286" max="1289" width="10" style="32" customWidth="1"/>
    <col min="1290" max="1290" width="0" style="32" hidden="1" customWidth="1"/>
    <col min="1291" max="1536" width="3.5546875" style="32"/>
    <col min="1537" max="1537" width="6.109375" style="32" customWidth="1"/>
    <col min="1538" max="1539" width="0" style="32" hidden="1" customWidth="1"/>
    <col min="1540" max="1540" width="63.109375" style="32" customWidth="1"/>
    <col min="1541" max="1541" width="13.33203125" style="32" customWidth="1"/>
    <col min="1542" max="1545" width="10" style="32" customWidth="1"/>
    <col min="1546" max="1546" width="0" style="32" hidden="1" customWidth="1"/>
    <col min="1547" max="1792" width="3.5546875" style="32"/>
    <col min="1793" max="1793" width="6.109375" style="32" customWidth="1"/>
    <col min="1794" max="1795" width="0" style="32" hidden="1" customWidth="1"/>
    <col min="1796" max="1796" width="63.109375" style="32" customWidth="1"/>
    <col min="1797" max="1797" width="13.33203125" style="32" customWidth="1"/>
    <col min="1798" max="1801" width="10" style="32" customWidth="1"/>
    <col min="1802" max="1802" width="0" style="32" hidden="1" customWidth="1"/>
    <col min="1803" max="2048" width="3.5546875" style="32"/>
    <col min="2049" max="2049" width="6.109375" style="32" customWidth="1"/>
    <col min="2050" max="2051" width="0" style="32" hidden="1" customWidth="1"/>
    <col min="2052" max="2052" width="63.109375" style="32" customWidth="1"/>
    <col min="2053" max="2053" width="13.33203125" style="32" customWidth="1"/>
    <col min="2054" max="2057" width="10" style="32" customWidth="1"/>
    <col min="2058" max="2058" width="0" style="32" hidden="1" customWidth="1"/>
    <col min="2059" max="2304" width="3.5546875" style="32"/>
    <col min="2305" max="2305" width="6.109375" style="32" customWidth="1"/>
    <col min="2306" max="2307" width="0" style="32" hidden="1" customWidth="1"/>
    <col min="2308" max="2308" width="63.109375" style="32" customWidth="1"/>
    <col min="2309" max="2309" width="13.33203125" style="32" customWidth="1"/>
    <col min="2310" max="2313" width="10" style="32" customWidth="1"/>
    <col min="2314" max="2314" width="0" style="32" hidden="1" customWidth="1"/>
    <col min="2315" max="2560" width="3.5546875" style="32"/>
    <col min="2561" max="2561" width="6.109375" style="32" customWidth="1"/>
    <col min="2562" max="2563" width="0" style="32" hidden="1" customWidth="1"/>
    <col min="2564" max="2564" width="63.109375" style="32" customWidth="1"/>
    <col min="2565" max="2565" width="13.33203125" style="32" customWidth="1"/>
    <col min="2566" max="2569" width="10" style="32" customWidth="1"/>
    <col min="2570" max="2570" width="0" style="32" hidden="1" customWidth="1"/>
    <col min="2571" max="2816" width="3.5546875" style="32"/>
    <col min="2817" max="2817" width="6.109375" style="32" customWidth="1"/>
    <col min="2818" max="2819" width="0" style="32" hidden="1" customWidth="1"/>
    <col min="2820" max="2820" width="63.109375" style="32" customWidth="1"/>
    <col min="2821" max="2821" width="13.33203125" style="32" customWidth="1"/>
    <col min="2822" max="2825" width="10" style="32" customWidth="1"/>
    <col min="2826" max="2826" width="0" style="32" hidden="1" customWidth="1"/>
    <col min="2827" max="3072" width="3.5546875" style="32"/>
    <col min="3073" max="3073" width="6.109375" style="32" customWidth="1"/>
    <col min="3074" max="3075" width="0" style="32" hidden="1" customWidth="1"/>
    <col min="3076" max="3076" width="63.109375" style="32" customWidth="1"/>
    <col min="3077" max="3077" width="13.33203125" style="32" customWidth="1"/>
    <col min="3078" max="3081" width="10" style="32" customWidth="1"/>
    <col min="3082" max="3082" width="0" style="32" hidden="1" customWidth="1"/>
    <col min="3083" max="3328" width="3.5546875" style="32"/>
    <col min="3329" max="3329" width="6.109375" style="32" customWidth="1"/>
    <col min="3330" max="3331" width="0" style="32" hidden="1" customWidth="1"/>
    <col min="3332" max="3332" width="63.109375" style="32" customWidth="1"/>
    <col min="3333" max="3333" width="13.33203125" style="32" customWidth="1"/>
    <col min="3334" max="3337" width="10" style="32" customWidth="1"/>
    <col min="3338" max="3338" width="0" style="32" hidden="1" customWidth="1"/>
    <col min="3339" max="3584" width="3.5546875" style="32"/>
    <col min="3585" max="3585" width="6.109375" style="32" customWidth="1"/>
    <col min="3586" max="3587" width="0" style="32" hidden="1" customWidth="1"/>
    <col min="3588" max="3588" width="63.109375" style="32" customWidth="1"/>
    <col min="3589" max="3589" width="13.33203125" style="32" customWidth="1"/>
    <col min="3590" max="3593" width="10" style="32" customWidth="1"/>
    <col min="3594" max="3594" width="0" style="32" hidden="1" customWidth="1"/>
    <col min="3595" max="3840" width="3.5546875" style="32"/>
    <col min="3841" max="3841" width="6.109375" style="32" customWidth="1"/>
    <col min="3842" max="3843" width="0" style="32" hidden="1" customWidth="1"/>
    <col min="3844" max="3844" width="63.109375" style="32" customWidth="1"/>
    <col min="3845" max="3845" width="13.33203125" style="32" customWidth="1"/>
    <col min="3846" max="3849" width="10" style="32" customWidth="1"/>
    <col min="3850" max="3850" width="0" style="32" hidden="1" customWidth="1"/>
    <col min="3851" max="4096" width="3.5546875" style="32"/>
    <col min="4097" max="4097" width="6.109375" style="32" customWidth="1"/>
    <col min="4098" max="4099" width="0" style="32" hidden="1" customWidth="1"/>
    <col min="4100" max="4100" width="63.109375" style="32" customWidth="1"/>
    <col min="4101" max="4101" width="13.33203125" style="32" customWidth="1"/>
    <col min="4102" max="4105" width="10" style="32" customWidth="1"/>
    <col min="4106" max="4106" width="0" style="32" hidden="1" customWidth="1"/>
    <col min="4107" max="4352" width="3.5546875" style="32"/>
    <col min="4353" max="4353" width="6.109375" style="32" customWidth="1"/>
    <col min="4354" max="4355" width="0" style="32" hidden="1" customWidth="1"/>
    <col min="4356" max="4356" width="63.109375" style="32" customWidth="1"/>
    <col min="4357" max="4357" width="13.33203125" style="32" customWidth="1"/>
    <col min="4358" max="4361" width="10" style="32" customWidth="1"/>
    <col min="4362" max="4362" width="0" style="32" hidden="1" customWidth="1"/>
    <col min="4363" max="4608" width="3.5546875" style="32"/>
    <col min="4609" max="4609" width="6.109375" style="32" customWidth="1"/>
    <col min="4610" max="4611" width="0" style="32" hidden="1" customWidth="1"/>
    <col min="4612" max="4612" width="63.109375" style="32" customWidth="1"/>
    <col min="4613" max="4613" width="13.33203125" style="32" customWidth="1"/>
    <col min="4614" max="4617" width="10" style="32" customWidth="1"/>
    <col min="4618" max="4618" width="0" style="32" hidden="1" customWidth="1"/>
    <col min="4619" max="4864" width="3.5546875" style="32"/>
    <col min="4865" max="4865" width="6.109375" style="32" customWidth="1"/>
    <col min="4866" max="4867" width="0" style="32" hidden="1" customWidth="1"/>
    <col min="4868" max="4868" width="63.109375" style="32" customWidth="1"/>
    <col min="4869" max="4869" width="13.33203125" style="32" customWidth="1"/>
    <col min="4870" max="4873" width="10" style="32" customWidth="1"/>
    <col min="4874" max="4874" width="0" style="32" hidden="1" customWidth="1"/>
    <col min="4875" max="5120" width="3.5546875" style="32"/>
    <col min="5121" max="5121" width="6.109375" style="32" customWidth="1"/>
    <col min="5122" max="5123" width="0" style="32" hidden="1" customWidth="1"/>
    <col min="5124" max="5124" width="63.109375" style="32" customWidth="1"/>
    <col min="5125" max="5125" width="13.33203125" style="32" customWidth="1"/>
    <col min="5126" max="5129" width="10" style="32" customWidth="1"/>
    <col min="5130" max="5130" width="0" style="32" hidden="1" customWidth="1"/>
    <col min="5131" max="5376" width="3.5546875" style="32"/>
    <col min="5377" max="5377" width="6.109375" style="32" customWidth="1"/>
    <col min="5378" max="5379" width="0" style="32" hidden="1" customWidth="1"/>
    <col min="5380" max="5380" width="63.109375" style="32" customWidth="1"/>
    <col min="5381" max="5381" width="13.33203125" style="32" customWidth="1"/>
    <col min="5382" max="5385" width="10" style="32" customWidth="1"/>
    <col min="5386" max="5386" width="0" style="32" hidden="1" customWidth="1"/>
    <col min="5387" max="5632" width="3.5546875" style="32"/>
    <col min="5633" max="5633" width="6.109375" style="32" customWidth="1"/>
    <col min="5634" max="5635" width="0" style="32" hidden="1" customWidth="1"/>
    <col min="5636" max="5636" width="63.109375" style="32" customWidth="1"/>
    <col min="5637" max="5637" width="13.33203125" style="32" customWidth="1"/>
    <col min="5638" max="5641" width="10" style="32" customWidth="1"/>
    <col min="5642" max="5642" width="0" style="32" hidden="1" customWidth="1"/>
    <col min="5643" max="5888" width="3.5546875" style="32"/>
    <col min="5889" max="5889" width="6.109375" style="32" customWidth="1"/>
    <col min="5890" max="5891" width="0" style="32" hidden="1" customWidth="1"/>
    <col min="5892" max="5892" width="63.109375" style="32" customWidth="1"/>
    <col min="5893" max="5893" width="13.33203125" style="32" customWidth="1"/>
    <col min="5894" max="5897" width="10" style="32" customWidth="1"/>
    <col min="5898" max="5898" width="0" style="32" hidden="1" customWidth="1"/>
    <col min="5899" max="6144" width="3.5546875" style="32"/>
    <col min="6145" max="6145" width="6.109375" style="32" customWidth="1"/>
    <col min="6146" max="6147" width="0" style="32" hidden="1" customWidth="1"/>
    <col min="6148" max="6148" width="63.109375" style="32" customWidth="1"/>
    <col min="6149" max="6149" width="13.33203125" style="32" customWidth="1"/>
    <col min="6150" max="6153" width="10" style="32" customWidth="1"/>
    <col min="6154" max="6154" width="0" style="32" hidden="1" customWidth="1"/>
    <col min="6155" max="6400" width="3.5546875" style="32"/>
    <col min="6401" max="6401" width="6.109375" style="32" customWidth="1"/>
    <col min="6402" max="6403" width="0" style="32" hidden="1" customWidth="1"/>
    <col min="6404" max="6404" width="63.109375" style="32" customWidth="1"/>
    <col min="6405" max="6405" width="13.33203125" style="32" customWidth="1"/>
    <col min="6406" max="6409" width="10" style="32" customWidth="1"/>
    <col min="6410" max="6410" width="0" style="32" hidden="1" customWidth="1"/>
    <col min="6411" max="6656" width="3.5546875" style="32"/>
    <col min="6657" max="6657" width="6.109375" style="32" customWidth="1"/>
    <col min="6658" max="6659" width="0" style="32" hidden="1" customWidth="1"/>
    <col min="6660" max="6660" width="63.109375" style="32" customWidth="1"/>
    <col min="6661" max="6661" width="13.33203125" style="32" customWidth="1"/>
    <col min="6662" max="6665" width="10" style="32" customWidth="1"/>
    <col min="6666" max="6666" width="0" style="32" hidden="1" customWidth="1"/>
    <col min="6667" max="6912" width="3.5546875" style="32"/>
    <col min="6913" max="6913" width="6.109375" style="32" customWidth="1"/>
    <col min="6914" max="6915" width="0" style="32" hidden="1" customWidth="1"/>
    <col min="6916" max="6916" width="63.109375" style="32" customWidth="1"/>
    <col min="6917" max="6917" width="13.33203125" style="32" customWidth="1"/>
    <col min="6918" max="6921" width="10" style="32" customWidth="1"/>
    <col min="6922" max="6922" width="0" style="32" hidden="1" customWidth="1"/>
    <col min="6923" max="7168" width="3.5546875" style="32"/>
    <col min="7169" max="7169" width="6.109375" style="32" customWidth="1"/>
    <col min="7170" max="7171" width="0" style="32" hidden="1" customWidth="1"/>
    <col min="7172" max="7172" width="63.109375" style="32" customWidth="1"/>
    <col min="7173" max="7173" width="13.33203125" style="32" customWidth="1"/>
    <col min="7174" max="7177" width="10" style="32" customWidth="1"/>
    <col min="7178" max="7178" width="0" style="32" hidden="1" customWidth="1"/>
    <col min="7179" max="7424" width="3.5546875" style="32"/>
    <col min="7425" max="7425" width="6.109375" style="32" customWidth="1"/>
    <col min="7426" max="7427" width="0" style="32" hidden="1" customWidth="1"/>
    <col min="7428" max="7428" width="63.109375" style="32" customWidth="1"/>
    <col min="7429" max="7429" width="13.33203125" style="32" customWidth="1"/>
    <col min="7430" max="7433" width="10" style="32" customWidth="1"/>
    <col min="7434" max="7434" width="0" style="32" hidden="1" customWidth="1"/>
    <col min="7435" max="7680" width="3.5546875" style="32"/>
    <col min="7681" max="7681" width="6.109375" style="32" customWidth="1"/>
    <col min="7682" max="7683" width="0" style="32" hidden="1" customWidth="1"/>
    <col min="7684" max="7684" width="63.109375" style="32" customWidth="1"/>
    <col min="7685" max="7685" width="13.33203125" style="32" customWidth="1"/>
    <col min="7686" max="7689" width="10" style="32" customWidth="1"/>
    <col min="7690" max="7690" width="0" style="32" hidden="1" customWidth="1"/>
    <col min="7691" max="7936" width="3.5546875" style="32"/>
    <col min="7937" max="7937" width="6.109375" style="32" customWidth="1"/>
    <col min="7938" max="7939" width="0" style="32" hidden="1" customWidth="1"/>
    <col min="7940" max="7940" width="63.109375" style="32" customWidth="1"/>
    <col min="7941" max="7941" width="13.33203125" style="32" customWidth="1"/>
    <col min="7942" max="7945" width="10" style="32" customWidth="1"/>
    <col min="7946" max="7946" width="0" style="32" hidden="1" customWidth="1"/>
    <col min="7947" max="8192" width="3.5546875" style="32"/>
    <col min="8193" max="8193" width="6.109375" style="32" customWidth="1"/>
    <col min="8194" max="8195" width="0" style="32" hidden="1" customWidth="1"/>
    <col min="8196" max="8196" width="63.109375" style="32" customWidth="1"/>
    <col min="8197" max="8197" width="13.33203125" style="32" customWidth="1"/>
    <col min="8198" max="8201" width="10" style="32" customWidth="1"/>
    <col min="8202" max="8202" width="0" style="32" hidden="1" customWidth="1"/>
    <col min="8203" max="8448" width="3.5546875" style="32"/>
    <col min="8449" max="8449" width="6.109375" style="32" customWidth="1"/>
    <col min="8450" max="8451" width="0" style="32" hidden="1" customWidth="1"/>
    <col min="8452" max="8452" width="63.109375" style="32" customWidth="1"/>
    <col min="8453" max="8453" width="13.33203125" style="32" customWidth="1"/>
    <col min="8454" max="8457" width="10" style="32" customWidth="1"/>
    <col min="8458" max="8458" width="0" style="32" hidden="1" customWidth="1"/>
    <col min="8459" max="8704" width="3.5546875" style="32"/>
    <col min="8705" max="8705" width="6.109375" style="32" customWidth="1"/>
    <col min="8706" max="8707" width="0" style="32" hidden="1" customWidth="1"/>
    <col min="8708" max="8708" width="63.109375" style="32" customWidth="1"/>
    <col min="8709" max="8709" width="13.33203125" style="32" customWidth="1"/>
    <col min="8710" max="8713" width="10" style="32" customWidth="1"/>
    <col min="8714" max="8714" width="0" style="32" hidden="1" customWidth="1"/>
    <col min="8715" max="8960" width="3.5546875" style="32"/>
    <col min="8961" max="8961" width="6.109375" style="32" customWidth="1"/>
    <col min="8962" max="8963" width="0" style="32" hidden="1" customWidth="1"/>
    <col min="8964" max="8964" width="63.109375" style="32" customWidth="1"/>
    <col min="8965" max="8965" width="13.33203125" style="32" customWidth="1"/>
    <col min="8966" max="8969" width="10" style="32" customWidth="1"/>
    <col min="8970" max="8970" width="0" style="32" hidden="1" customWidth="1"/>
    <col min="8971" max="9216" width="3.5546875" style="32"/>
    <col min="9217" max="9217" width="6.109375" style="32" customWidth="1"/>
    <col min="9218" max="9219" width="0" style="32" hidden="1" customWidth="1"/>
    <col min="9220" max="9220" width="63.109375" style="32" customWidth="1"/>
    <col min="9221" max="9221" width="13.33203125" style="32" customWidth="1"/>
    <col min="9222" max="9225" width="10" style="32" customWidth="1"/>
    <col min="9226" max="9226" width="0" style="32" hidden="1" customWidth="1"/>
    <col min="9227" max="9472" width="3.5546875" style="32"/>
    <col min="9473" max="9473" width="6.109375" style="32" customWidth="1"/>
    <col min="9474" max="9475" width="0" style="32" hidden="1" customWidth="1"/>
    <col min="9476" max="9476" width="63.109375" style="32" customWidth="1"/>
    <col min="9477" max="9477" width="13.33203125" style="32" customWidth="1"/>
    <col min="9478" max="9481" width="10" style="32" customWidth="1"/>
    <col min="9482" max="9482" width="0" style="32" hidden="1" customWidth="1"/>
    <col min="9483" max="9728" width="3.5546875" style="32"/>
    <col min="9729" max="9729" width="6.109375" style="32" customWidth="1"/>
    <col min="9730" max="9731" width="0" style="32" hidden="1" customWidth="1"/>
    <col min="9732" max="9732" width="63.109375" style="32" customWidth="1"/>
    <col min="9733" max="9733" width="13.33203125" style="32" customWidth="1"/>
    <col min="9734" max="9737" width="10" style="32" customWidth="1"/>
    <col min="9738" max="9738" width="0" style="32" hidden="1" customWidth="1"/>
    <col min="9739" max="9984" width="3.5546875" style="32"/>
    <col min="9985" max="9985" width="6.109375" style="32" customWidth="1"/>
    <col min="9986" max="9987" width="0" style="32" hidden="1" customWidth="1"/>
    <col min="9988" max="9988" width="63.109375" style="32" customWidth="1"/>
    <col min="9989" max="9989" width="13.33203125" style="32" customWidth="1"/>
    <col min="9990" max="9993" width="10" style="32" customWidth="1"/>
    <col min="9994" max="9994" width="0" style="32" hidden="1" customWidth="1"/>
    <col min="9995" max="10240" width="3.5546875" style="32"/>
    <col min="10241" max="10241" width="6.109375" style="32" customWidth="1"/>
    <col min="10242" max="10243" width="0" style="32" hidden="1" customWidth="1"/>
    <col min="10244" max="10244" width="63.109375" style="32" customWidth="1"/>
    <col min="10245" max="10245" width="13.33203125" style="32" customWidth="1"/>
    <col min="10246" max="10249" width="10" style="32" customWidth="1"/>
    <col min="10250" max="10250" width="0" style="32" hidden="1" customWidth="1"/>
    <col min="10251" max="10496" width="3.5546875" style="32"/>
    <col min="10497" max="10497" width="6.109375" style="32" customWidth="1"/>
    <col min="10498" max="10499" width="0" style="32" hidden="1" customWidth="1"/>
    <col min="10500" max="10500" width="63.109375" style="32" customWidth="1"/>
    <col min="10501" max="10501" width="13.33203125" style="32" customWidth="1"/>
    <col min="10502" max="10505" width="10" style="32" customWidth="1"/>
    <col min="10506" max="10506" width="0" style="32" hidden="1" customWidth="1"/>
    <col min="10507" max="10752" width="3.5546875" style="32"/>
    <col min="10753" max="10753" width="6.109375" style="32" customWidth="1"/>
    <col min="10754" max="10755" width="0" style="32" hidden="1" customWidth="1"/>
    <col min="10756" max="10756" width="63.109375" style="32" customWidth="1"/>
    <col min="10757" max="10757" width="13.33203125" style="32" customWidth="1"/>
    <col min="10758" max="10761" width="10" style="32" customWidth="1"/>
    <col min="10762" max="10762" width="0" style="32" hidden="1" customWidth="1"/>
    <col min="10763" max="11008" width="3.5546875" style="32"/>
    <col min="11009" max="11009" width="6.109375" style="32" customWidth="1"/>
    <col min="11010" max="11011" width="0" style="32" hidden="1" customWidth="1"/>
    <col min="11012" max="11012" width="63.109375" style="32" customWidth="1"/>
    <col min="11013" max="11013" width="13.33203125" style="32" customWidth="1"/>
    <col min="11014" max="11017" width="10" style="32" customWidth="1"/>
    <col min="11018" max="11018" width="0" style="32" hidden="1" customWidth="1"/>
    <col min="11019" max="11264" width="3.5546875" style="32"/>
    <col min="11265" max="11265" width="6.109375" style="32" customWidth="1"/>
    <col min="11266" max="11267" width="0" style="32" hidden="1" customWidth="1"/>
    <col min="11268" max="11268" width="63.109375" style="32" customWidth="1"/>
    <col min="11269" max="11269" width="13.33203125" style="32" customWidth="1"/>
    <col min="11270" max="11273" width="10" style="32" customWidth="1"/>
    <col min="11274" max="11274" width="0" style="32" hidden="1" customWidth="1"/>
    <col min="11275" max="11520" width="3.5546875" style="32"/>
    <col min="11521" max="11521" width="6.109375" style="32" customWidth="1"/>
    <col min="11522" max="11523" width="0" style="32" hidden="1" customWidth="1"/>
    <col min="11524" max="11524" width="63.109375" style="32" customWidth="1"/>
    <col min="11525" max="11525" width="13.33203125" style="32" customWidth="1"/>
    <col min="11526" max="11529" width="10" style="32" customWidth="1"/>
    <col min="11530" max="11530" width="0" style="32" hidden="1" customWidth="1"/>
    <col min="11531" max="11776" width="3.5546875" style="32"/>
    <col min="11777" max="11777" width="6.109375" style="32" customWidth="1"/>
    <col min="11778" max="11779" width="0" style="32" hidden="1" customWidth="1"/>
    <col min="11780" max="11780" width="63.109375" style="32" customWidth="1"/>
    <col min="11781" max="11781" width="13.33203125" style="32" customWidth="1"/>
    <col min="11782" max="11785" width="10" style="32" customWidth="1"/>
    <col min="11786" max="11786" width="0" style="32" hidden="1" customWidth="1"/>
    <col min="11787" max="12032" width="3.5546875" style="32"/>
    <col min="12033" max="12033" width="6.109375" style="32" customWidth="1"/>
    <col min="12034" max="12035" width="0" style="32" hidden="1" customWidth="1"/>
    <col min="12036" max="12036" width="63.109375" style="32" customWidth="1"/>
    <col min="12037" max="12037" width="13.33203125" style="32" customWidth="1"/>
    <col min="12038" max="12041" width="10" style="32" customWidth="1"/>
    <col min="12042" max="12042" width="0" style="32" hidden="1" customWidth="1"/>
    <col min="12043" max="12288" width="3.5546875" style="32"/>
    <col min="12289" max="12289" width="6.109375" style="32" customWidth="1"/>
    <col min="12290" max="12291" width="0" style="32" hidden="1" customWidth="1"/>
    <col min="12292" max="12292" width="63.109375" style="32" customWidth="1"/>
    <col min="12293" max="12293" width="13.33203125" style="32" customWidth="1"/>
    <col min="12294" max="12297" width="10" style="32" customWidth="1"/>
    <col min="12298" max="12298" width="0" style="32" hidden="1" customWidth="1"/>
    <col min="12299" max="12544" width="3.5546875" style="32"/>
    <col min="12545" max="12545" width="6.109375" style="32" customWidth="1"/>
    <col min="12546" max="12547" width="0" style="32" hidden="1" customWidth="1"/>
    <col min="12548" max="12548" width="63.109375" style="32" customWidth="1"/>
    <col min="12549" max="12549" width="13.33203125" style="32" customWidth="1"/>
    <col min="12550" max="12553" width="10" style="32" customWidth="1"/>
    <col min="12554" max="12554" width="0" style="32" hidden="1" customWidth="1"/>
    <col min="12555" max="12800" width="3.5546875" style="32"/>
    <col min="12801" max="12801" width="6.109375" style="32" customWidth="1"/>
    <col min="12802" max="12803" width="0" style="32" hidden="1" customWidth="1"/>
    <col min="12804" max="12804" width="63.109375" style="32" customWidth="1"/>
    <col min="12805" max="12805" width="13.33203125" style="32" customWidth="1"/>
    <col min="12806" max="12809" width="10" style="32" customWidth="1"/>
    <col min="12810" max="12810" width="0" style="32" hidden="1" customWidth="1"/>
    <col min="12811" max="13056" width="3.5546875" style="32"/>
    <col min="13057" max="13057" width="6.109375" style="32" customWidth="1"/>
    <col min="13058" max="13059" width="0" style="32" hidden="1" customWidth="1"/>
    <col min="13060" max="13060" width="63.109375" style="32" customWidth="1"/>
    <col min="13061" max="13061" width="13.33203125" style="32" customWidth="1"/>
    <col min="13062" max="13065" width="10" style="32" customWidth="1"/>
    <col min="13066" max="13066" width="0" style="32" hidden="1" customWidth="1"/>
    <col min="13067" max="13312" width="3.5546875" style="32"/>
    <col min="13313" max="13313" width="6.109375" style="32" customWidth="1"/>
    <col min="13314" max="13315" width="0" style="32" hidden="1" customWidth="1"/>
    <col min="13316" max="13316" width="63.109375" style="32" customWidth="1"/>
    <col min="13317" max="13317" width="13.33203125" style="32" customWidth="1"/>
    <col min="13318" max="13321" width="10" style="32" customWidth="1"/>
    <col min="13322" max="13322" width="0" style="32" hidden="1" customWidth="1"/>
    <col min="13323" max="13568" width="3.5546875" style="32"/>
    <col min="13569" max="13569" width="6.109375" style="32" customWidth="1"/>
    <col min="13570" max="13571" width="0" style="32" hidden="1" customWidth="1"/>
    <col min="13572" max="13572" width="63.109375" style="32" customWidth="1"/>
    <col min="13573" max="13573" width="13.33203125" style="32" customWidth="1"/>
    <col min="13574" max="13577" width="10" style="32" customWidth="1"/>
    <col min="13578" max="13578" width="0" style="32" hidden="1" customWidth="1"/>
    <col min="13579" max="13824" width="3.5546875" style="32"/>
    <col min="13825" max="13825" width="6.109375" style="32" customWidth="1"/>
    <col min="13826" max="13827" width="0" style="32" hidden="1" customWidth="1"/>
    <col min="13828" max="13828" width="63.109375" style="32" customWidth="1"/>
    <col min="13829" max="13829" width="13.33203125" style="32" customWidth="1"/>
    <col min="13830" max="13833" width="10" style="32" customWidth="1"/>
    <col min="13834" max="13834" width="0" style="32" hidden="1" customWidth="1"/>
    <col min="13835" max="14080" width="3.5546875" style="32"/>
    <col min="14081" max="14081" width="6.109375" style="32" customWidth="1"/>
    <col min="14082" max="14083" width="0" style="32" hidden="1" customWidth="1"/>
    <col min="14084" max="14084" width="63.109375" style="32" customWidth="1"/>
    <col min="14085" max="14085" width="13.33203125" style="32" customWidth="1"/>
    <col min="14086" max="14089" width="10" style="32" customWidth="1"/>
    <col min="14090" max="14090" width="0" style="32" hidden="1" customWidth="1"/>
    <col min="14091" max="14336" width="3.5546875" style="32"/>
    <col min="14337" max="14337" width="6.109375" style="32" customWidth="1"/>
    <col min="14338" max="14339" width="0" style="32" hidden="1" customWidth="1"/>
    <col min="14340" max="14340" width="63.109375" style="32" customWidth="1"/>
    <col min="14341" max="14341" width="13.33203125" style="32" customWidth="1"/>
    <col min="14342" max="14345" width="10" style="32" customWidth="1"/>
    <col min="14346" max="14346" width="0" style="32" hidden="1" customWidth="1"/>
    <col min="14347" max="14592" width="3.5546875" style="32"/>
    <col min="14593" max="14593" width="6.109375" style="32" customWidth="1"/>
    <col min="14594" max="14595" width="0" style="32" hidden="1" customWidth="1"/>
    <col min="14596" max="14596" width="63.109375" style="32" customWidth="1"/>
    <col min="14597" max="14597" width="13.33203125" style="32" customWidth="1"/>
    <col min="14598" max="14601" width="10" style="32" customWidth="1"/>
    <col min="14602" max="14602" width="0" style="32" hidden="1" customWidth="1"/>
    <col min="14603" max="14848" width="3.5546875" style="32"/>
    <col min="14849" max="14849" width="6.109375" style="32" customWidth="1"/>
    <col min="14850" max="14851" width="0" style="32" hidden="1" customWidth="1"/>
    <col min="14852" max="14852" width="63.109375" style="32" customWidth="1"/>
    <col min="14853" max="14853" width="13.33203125" style="32" customWidth="1"/>
    <col min="14854" max="14857" width="10" style="32" customWidth="1"/>
    <col min="14858" max="14858" width="0" style="32" hidden="1" customWidth="1"/>
    <col min="14859" max="15104" width="3.5546875" style="32"/>
    <col min="15105" max="15105" width="6.109375" style="32" customWidth="1"/>
    <col min="15106" max="15107" width="0" style="32" hidden="1" customWidth="1"/>
    <col min="15108" max="15108" width="63.109375" style="32" customWidth="1"/>
    <col min="15109" max="15109" width="13.33203125" style="32" customWidth="1"/>
    <col min="15110" max="15113" width="10" style="32" customWidth="1"/>
    <col min="15114" max="15114" width="0" style="32" hidden="1" customWidth="1"/>
    <col min="15115" max="15360" width="3.5546875" style="32"/>
    <col min="15361" max="15361" width="6.109375" style="32" customWidth="1"/>
    <col min="15362" max="15363" width="0" style="32" hidden="1" customWidth="1"/>
    <col min="15364" max="15364" width="63.109375" style="32" customWidth="1"/>
    <col min="15365" max="15365" width="13.33203125" style="32" customWidth="1"/>
    <col min="15366" max="15369" width="10" style="32" customWidth="1"/>
    <col min="15370" max="15370" width="0" style="32" hidden="1" customWidth="1"/>
    <col min="15371" max="15616" width="3.5546875" style="32"/>
    <col min="15617" max="15617" width="6.109375" style="32" customWidth="1"/>
    <col min="15618" max="15619" width="0" style="32" hidden="1" customWidth="1"/>
    <col min="15620" max="15620" width="63.109375" style="32" customWidth="1"/>
    <col min="15621" max="15621" width="13.33203125" style="32" customWidth="1"/>
    <col min="15622" max="15625" width="10" style="32" customWidth="1"/>
    <col min="15626" max="15626" width="0" style="32" hidden="1" customWidth="1"/>
    <col min="15627" max="15872" width="3.5546875" style="32"/>
    <col min="15873" max="15873" width="6.109375" style="32" customWidth="1"/>
    <col min="15874" max="15875" width="0" style="32" hidden="1" customWidth="1"/>
    <col min="15876" max="15876" width="63.109375" style="32" customWidth="1"/>
    <col min="15877" max="15877" width="13.33203125" style="32" customWidth="1"/>
    <col min="15878" max="15881" width="10" style="32" customWidth="1"/>
    <col min="15882" max="15882" width="0" style="32" hidden="1" customWidth="1"/>
    <col min="15883" max="16128" width="3.5546875" style="32"/>
    <col min="16129" max="16129" width="6.109375" style="32" customWidth="1"/>
    <col min="16130" max="16131" width="0" style="32" hidden="1" customWidth="1"/>
    <col min="16132" max="16132" width="63.109375" style="32" customWidth="1"/>
    <col min="16133" max="16133" width="13.33203125" style="32" customWidth="1"/>
    <col min="16134" max="16137" width="10" style="32" customWidth="1"/>
    <col min="16138" max="16138" width="0" style="32" hidden="1" customWidth="1"/>
    <col min="16139" max="16384" width="3.5546875" style="32"/>
  </cols>
  <sheetData>
    <row r="1" spans="1:12">
      <c r="A1" s="363" t="s">
        <v>0</v>
      </c>
      <c r="B1" s="365" t="s">
        <v>691</v>
      </c>
      <c r="C1" s="365" t="s">
        <v>692</v>
      </c>
      <c r="D1" s="367" t="s">
        <v>1</v>
      </c>
      <c r="E1" s="369" t="s">
        <v>693</v>
      </c>
      <c r="F1" s="369"/>
      <c r="G1" s="369"/>
      <c r="H1" s="369"/>
      <c r="I1" s="369"/>
      <c r="J1" s="369"/>
    </row>
    <row r="2" spans="1:12" ht="15.45" thickBot="1">
      <c r="A2" s="364"/>
      <c r="B2" s="366"/>
      <c r="C2" s="366"/>
      <c r="D2" s="368"/>
      <c r="E2" s="343" t="s">
        <v>694</v>
      </c>
      <c r="F2" s="343" t="s">
        <v>695</v>
      </c>
      <c r="G2" s="343" t="s">
        <v>696</v>
      </c>
      <c r="H2" s="344" t="s">
        <v>211</v>
      </c>
      <c r="I2" s="344" t="s">
        <v>2</v>
      </c>
      <c r="J2" s="345" t="s">
        <v>697</v>
      </c>
    </row>
    <row r="3" spans="1:12" ht="29.6">
      <c r="A3" s="20" t="s">
        <v>3</v>
      </c>
      <c r="B3" s="346" t="s">
        <v>698</v>
      </c>
      <c r="C3" s="346" t="s">
        <v>699</v>
      </c>
      <c r="D3" s="3" t="s">
        <v>700</v>
      </c>
      <c r="E3" s="347">
        <v>153</v>
      </c>
      <c r="F3" s="348">
        <v>543</v>
      </c>
      <c r="G3" s="348">
        <f t="shared" ref="G3:G66" si="0">IF($E3&lt;&gt;0,ROUND(($H3-$E3)/$E3*100,2),0)</f>
        <v>220.92</v>
      </c>
      <c r="H3" s="352">
        <f>'Расчёт цен'!AO5</f>
        <v>491</v>
      </c>
      <c r="I3" s="21" t="s">
        <v>4</v>
      </c>
      <c r="J3" s="349" t="s">
        <v>699</v>
      </c>
      <c r="L3" s="355">
        <f>'Расчёт цен'!AX5</f>
        <v>1469</v>
      </c>
    </row>
    <row r="4" spans="1:12" ht="29.6">
      <c r="A4" s="20" t="s">
        <v>5</v>
      </c>
      <c r="B4" s="346" t="s">
        <v>701</v>
      </c>
      <c r="C4" s="346" t="s">
        <v>699</v>
      </c>
      <c r="D4" s="3" t="s">
        <v>702</v>
      </c>
      <c r="E4" s="347">
        <v>123</v>
      </c>
      <c r="F4" s="348">
        <v>417</v>
      </c>
      <c r="G4" s="348">
        <f t="shared" si="0"/>
        <v>213.82</v>
      </c>
      <c r="H4" s="352">
        <f>'Расчёт цен'!AO6</f>
        <v>386</v>
      </c>
      <c r="I4" s="21" t="s">
        <v>4</v>
      </c>
      <c r="J4" s="349" t="s">
        <v>699</v>
      </c>
      <c r="L4" s="355">
        <f>'Расчёт цен'!AX6</f>
        <v>1137</v>
      </c>
    </row>
    <row r="5" spans="1:12" ht="29.6">
      <c r="A5" s="20" t="s">
        <v>6</v>
      </c>
      <c r="B5" s="346" t="s">
        <v>703</v>
      </c>
      <c r="C5" s="346" t="s">
        <v>699</v>
      </c>
      <c r="D5" s="3" t="s">
        <v>704</v>
      </c>
      <c r="E5" s="347">
        <v>87</v>
      </c>
      <c r="F5" s="348">
        <v>202</v>
      </c>
      <c r="G5" s="348">
        <f t="shared" si="0"/>
        <v>157.47</v>
      </c>
      <c r="H5" s="352">
        <f>'Расчёт цен'!AO7</f>
        <v>224</v>
      </c>
      <c r="I5" s="21" t="s">
        <v>4</v>
      </c>
      <c r="J5" s="349" t="s">
        <v>699</v>
      </c>
      <c r="L5" s="355">
        <f>'Расчёт цен'!AX7</f>
        <v>618</v>
      </c>
    </row>
    <row r="6" spans="1:12" ht="29.6">
      <c r="A6" s="20" t="s">
        <v>7</v>
      </c>
      <c r="B6" s="346" t="s">
        <v>705</v>
      </c>
      <c r="C6" s="346" t="s">
        <v>699</v>
      </c>
      <c r="D6" s="3" t="s">
        <v>706</v>
      </c>
      <c r="E6" s="347">
        <v>144</v>
      </c>
      <c r="F6" s="348">
        <v>420</v>
      </c>
      <c r="G6" s="348">
        <f t="shared" si="0"/>
        <v>180.56</v>
      </c>
      <c r="H6" s="352">
        <f>'Расчёт цен'!AO8</f>
        <v>404</v>
      </c>
      <c r="I6" s="21" t="s">
        <v>4</v>
      </c>
      <c r="J6" s="349" t="s">
        <v>699</v>
      </c>
      <c r="L6" s="355">
        <f>'Расчёт цен'!AX8</f>
        <v>1188</v>
      </c>
    </row>
    <row r="7" spans="1:12" ht="29.6">
      <c r="A7" s="20" t="s">
        <v>8</v>
      </c>
      <c r="B7" s="346" t="s">
        <v>707</v>
      </c>
      <c r="C7" s="346" t="s">
        <v>699</v>
      </c>
      <c r="D7" s="3" t="s">
        <v>708</v>
      </c>
      <c r="E7" s="347">
        <v>207</v>
      </c>
      <c r="F7" s="348">
        <v>776</v>
      </c>
      <c r="G7" s="348">
        <f t="shared" si="0"/>
        <v>228.02</v>
      </c>
      <c r="H7" s="352">
        <f>'Расчёт цен'!AO9</f>
        <v>679</v>
      </c>
      <c r="I7" s="21" t="s">
        <v>4</v>
      </c>
      <c r="J7" s="349" t="s">
        <v>699</v>
      </c>
      <c r="L7" s="355">
        <f>'Расчёт цен'!AX9</f>
        <v>2077</v>
      </c>
    </row>
    <row r="8" spans="1:12" ht="29.6">
      <c r="A8" s="20" t="s">
        <v>9</v>
      </c>
      <c r="B8" s="346" t="s">
        <v>709</v>
      </c>
      <c r="C8" s="346" t="s">
        <v>699</v>
      </c>
      <c r="D8" s="3" t="s">
        <v>710</v>
      </c>
      <c r="E8" s="347">
        <v>105</v>
      </c>
      <c r="F8" s="348">
        <v>288</v>
      </c>
      <c r="G8" s="348">
        <f t="shared" si="0"/>
        <v>179.05</v>
      </c>
      <c r="H8" s="352">
        <f>'Расчёт цен'!AO10</f>
        <v>293</v>
      </c>
      <c r="I8" s="21" t="s">
        <v>4</v>
      </c>
      <c r="J8" s="349" t="s">
        <v>699</v>
      </c>
      <c r="L8" s="355">
        <f>'Расчёт цен'!AX10</f>
        <v>840</v>
      </c>
    </row>
    <row r="9" spans="1:12" ht="29.6">
      <c r="A9" s="20" t="s">
        <v>10</v>
      </c>
      <c r="B9" s="346" t="s">
        <v>711</v>
      </c>
      <c r="C9" s="346" t="s">
        <v>699</v>
      </c>
      <c r="D9" s="3" t="s">
        <v>712</v>
      </c>
      <c r="E9" s="347">
        <v>513</v>
      </c>
      <c r="F9" s="350">
        <v>1751</v>
      </c>
      <c r="G9" s="348">
        <f t="shared" si="0"/>
        <v>196.3</v>
      </c>
      <c r="H9" s="352">
        <f>'Расчёт цен'!AO11</f>
        <v>1520</v>
      </c>
      <c r="I9" s="21" t="s">
        <v>4</v>
      </c>
      <c r="J9" s="349" t="s">
        <v>699</v>
      </c>
      <c r="L9" s="355">
        <f>'Расчёт цен'!AX11</f>
        <v>4767</v>
      </c>
    </row>
    <row r="10" spans="1:12" ht="29.6">
      <c r="A10" s="20" t="s">
        <v>11</v>
      </c>
      <c r="B10" s="346" t="s">
        <v>713</v>
      </c>
      <c r="C10" s="346" t="s">
        <v>699</v>
      </c>
      <c r="D10" s="3" t="s">
        <v>714</v>
      </c>
      <c r="E10" s="347">
        <v>68</v>
      </c>
      <c r="F10" s="348">
        <v>49</v>
      </c>
      <c r="G10" s="348">
        <f t="shared" si="0"/>
        <v>36.76</v>
      </c>
      <c r="H10" s="352">
        <f>'Расчёт цен'!AO12</f>
        <v>93</v>
      </c>
      <c r="I10" s="21" t="s">
        <v>12</v>
      </c>
      <c r="J10" s="349" t="s">
        <v>699</v>
      </c>
      <c r="L10" s="355">
        <f>'Расчёт цен'!AX12</f>
        <v>313</v>
      </c>
    </row>
    <row r="11" spans="1:12" ht="29.6">
      <c r="A11" s="20" t="s">
        <v>13</v>
      </c>
      <c r="B11" s="346" t="s">
        <v>715</v>
      </c>
      <c r="C11" s="346" t="s">
        <v>699</v>
      </c>
      <c r="D11" s="3" t="s">
        <v>716</v>
      </c>
      <c r="E11" s="347">
        <v>68</v>
      </c>
      <c r="F11" s="348">
        <v>49</v>
      </c>
      <c r="G11" s="348"/>
      <c r="H11" s="352">
        <f>'Расчёт цен'!AO14</f>
        <v>93</v>
      </c>
      <c r="I11" s="21" t="s">
        <v>12</v>
      </c>
      <c r="J11" s="349" t="s">
        <v>699</v>
      </c>
      <c r="L11" s="355">
        <f>'Расчёт цен'!AX14</f>
        <v>310</v>
      </c>
    </row>
    <row r="12" spans="1:12" ht="29.6">
      <c r="A12" s="20" t="s">
        <v>14</v>
      </c>
      <c r="B12" s="346" t="s">
        <v>717</v>
      </c>
      <c r="C12" s="346" t="s">
        <v>699</v>
      </c>
      <c r="D12" s="3" t="s">
        <v>718</v>
      </c>
      <c r="E12" s="347">
        <v>68</v>
      </c>
      <c r="F12" s="348">
        <v>49</v>
      </c>
      <c r="G12" s="348">
        <f>IF($E12&lt;&gt;0,ROUND(($H11-$E12)/$E12*100,2),0)</f>
        <v>36.76</v>
      </c>
      <c r="H12" s="352">
        <f>'Расчёт цен'!AO16</f>
        <v>93</v>
      </c>
      <c r="I12" s="21" t="s">
        <v>12</v>
      </c>
      <c r="J12" s="349" t="s">
        <v>699</v>
      </c>
      <c r="L12" s="355">
        <f>'Расчёт цен'!AX16</f>
        <v>310</v>
      </c>
    </row>
    <row r="13" spans="1:12" ht="29.6">
      <c r="A13" s="20" t="s">
        <v>15</v>
      </c>
      <c r="B13" s="346" t="s">
        <v>719</v>
      </c>
      <c r="C13" s="346" t="s">
        <v>699</v>
      </c>
      <c r="D13" s="3" t="s">
        <v>720</v>
      </c>
      <c r="E13" s="347">
        <v>68</v>
      </c>
      <c r="F13" s="348">
        <v>49</v>
      </c>
      <c r="G13" s="348"/>
      <c r="H13" s="352">
        <f>'Расчёт цен'!AO18</f>
        <v>93</v>
      </c>
      <c r="I13" s="21" t="s">
        <v>12</v>
      </c>
      <c r="J13" s="349" t="s">
        <v>699</v>
      </c>
      <c r="L13" s="355">
        <f>'Расчёт цен'!AX18</f>
        <v>310</v>
      </c>
    </row>
    <row r="14" spans="1:12" ht="29.6">
      <c r="A14" s="20" t="s">
        <v>16</v>
      </c>
      <c r="B14" s="346" t="s">
        <v>721</v>
      </c>
      <c r="C14" s="346" t="s">
        <v>699</v>
      </c>
      <c r="D14" s="3" t="s">
        <v>722</v>
      </c>
      <c r="E14" s="347">
        <v>675</v>
      </c>
      <c r="F14" s="348">
        <v>631</v>
      </c>
      <c r="G14" s="348">
        <f>IF($E14&lt;&gt;0,ROUND(($H12-$E14)/$E14*100,2),0)</f>
        <v>-86.22</v>
      </c>
      <c r="H14" s="353">
        <f>'расчёт цены фасады'!AC46</f>
        <v>1084</v>
      </c>
      <c r="I14" s="21" t="s">
        <v>17</v>
      </c>
      <c r="J14" s="349" t="s">
        <v>699</v>
      </c>
      <c r="L14" s="356">
        <f>'расчёт цены фасады'!AZ46</f>
        <v>0</v>
      </c>
    </row>
    <row r="15" spans="1:12" ht="29.6">
      <c r="A15" s="20" t="s">
        <v>18</v>
      </c>
      <c r="B15" s="346" t="s">
        <v>723</v>
      </c>
      <c r="C15" s="346" t="s">
        <v>699</v>
      </c>
      <c r="D15" s="3" t="s">
        <v>724</v>
      </c>
      <c r="E15" s="347">
        <v>810</v>
      </c>
      <c r="F15" s="348">
        <v>774</v>
      </c>
      <c r="G15" s="348">
        <f t="shared" si="0"/>
        <v>62.1</v>
      </c>
      <c r="H15" s="353">
        <f>'расчёт цены фасады'!AC47</f>
        <v>1313</v>
      </c>
      <c r="I15" s="21" t="s">
        <v>17</v>
      </c>
      <c r="J15" s="349" t="s">
        <v>699</v>
      </c>
      <c r="L15" s="356">
        <f>'расчёт цены фасады'!AZ47</f>
        <v>0</v>
      </c>
    </row>
    <row r="16" spans="1:12" ht="29.6">
      <c r="A16" s="20" t="s">
        <v>19</v>
      </c>
      <c r="B16" s="346" t="s">
        <v>725</v>
      </c>
      <c r="C16" s="346" t="s">
        <v>699</v>
      </c>
      <c r="D16" s="3" t="s">
        <v>726</v>
      </c>
      <c r="E16" s="351">
        <v>1012</v>
      </c>
      <c r="F16" s="348">
        <v>970</v>
      </c>
      <c r="G16" s="348">
        <f t="shared" si="0"/>
        <v>50.3</v>
      </c>
      <c r="H16" s="353">
        <f>'расчёт цены фасады'!AC48</f>
        <v>1521</v>
      </c>
      <c r="I16" s="21" t="s">
        <v>17</v>
      </c>
      <c r="J16" s="349" t="s">
        <v>699</v>
      </c>
      <c r="L16" s="356">
        <f>'расчёт цены фасады'!AZ48</f>
        <v>0</v>
      </c>
    </row>
    <row r="17" spans="1:12" ht="29.6">
      <c r="A17" s="20" t="s">
        <v>20</v>
      </c>
      <c r="B17" s="346" t="s">
        <v>727</v>
      </c>
      <c r="C17" s="346" t="s">
        <v>699</v>
      </c>
      <c r="D17" s="3" t="s">
        <v>728</v>
      </c>
      <c r="E17" s="351">
        <v>1161</v>
      </c>
      <c r="F17" s="350">
        <v>1107</v>
      </c>
      <c r="G17" s="348">
        <f t="shared" si="0"/>
        <v>49.96</v>
      </c>
      <c r="H17" s="353">
        <f>'расчёт цены фасады'!AC49</f>
        <v>1741</v>
      </c>
      <c r="I17" s="21" t="s">
        <v>17</v>
      </c>
      <c r="J17" s="349" t="s">
        <v>699</v>
      </c>
      <c r="L17" s="356">
        <f>'расчёт цены фасады'!AZ49</f>
        <v>0</v>
      </c>
    </row>
    <row r="18" spans="1:12" ht="29.6">
      <c r="A18" s="20" t="s">
        <v>21</v>
      </c>
      <c r="B18" s="346" t="s">
        <v>729</v>
      </c>
      <c r="C18" s="346" t="s">
        <v>699</v>
      </c>
      <c r="D18" s="3" t="s">
        <v>730</v>
      </c>
      <c r="E18" s="351">
        <v>1450</v>
      </c>
      <c r="F18" s="348">
        <v>971</v>
      </c>
      <c r="G18" s="348">
        <f t="shared" si="0"/>
        <v>72.14</v>
      </c>
      <c r="H18" s="354">
        <f>'Расчёт цен'!AO28</f>
        <v>2496</v>
      </c>
      <c r="I18" s="21" t="s">
        <v>4</v>
      </c>
      <c r="J18" s="349" t="s">
        <v>699</v>
      </c>
      <c r="L18" s="357">
        <f>'Расчёт цен'!AX28</f>
        <v>5002</v>
      </c>
    </row>
    <row r="19" spans="1:12" ht="29.6">
      <c r="A19" s="20" t="s">
        <v>22</v>
      </c>
      <c r="B19" s="346" t="s">
        <v>731</v>
      </c>
      <c r="C19" s="346" t="s">
        <v>699</v>
      </c>
      <c r="D19" s="3" t="s">
        <v>732</v>
      </c>
      <c r="E19" s="351">
        <v>1500</v>
      </c>
      <c r="F19" s="350">
        <v>1113</v>
      </c>
      <c r="G19" s="348">
        <f t="shared" si="0"/>
        <v>77.87</v>
      </c>
      <c r="H19" s="354">
        <f>'Расчёт цен'!AO29</f>
        <v>2668</v>
      </c>
      <c r="I19" s="21" t="s">
        <v>4</v>
      </c>
      <c r="J19" s="349" t="s">
        <v>699</v>
      </c>
      <c r="L19" s="357">
        <f>'Расчёт цен'!AX29</f>
        <v>5266</v>
      </c>
    </row>
    <row r="20" spans="1:12" ht="29.6">
      <c r="A20" s="20" t="s">
        <v>23</v>
      </c>
      <c r="B20" s="346" t="s">
        <v>733</v>
      </c>
      <c r="C20" s="346" t="s">
        <v>699</v>
      </c>
      <c r="D20" s="3" t="s">
        <v>734</v>
      </c>
      <c r="E20" s="351">
        <v>1550</v>
      </c>
      <c r="F20" s="350">
        <v>1378</v>
      </c>
      <c r="G20" s="348">
        <f t="shared" si="0"/>
        <v>91.42</v>
      </c>
      <c r="H20" s="354">
        <f>'Расчёт цен'!AO30</f>
        <v>2967</v>
      </c>
      <c r="I20" s="21" t="s">
        <v>4</v>
      </c>
      <c r="J20" s="349" t="s">
        <v>699</v>
      </c>
      <c r="L20" s="357">
        <f>'Расчёт цен'!AX30</f>
        <v>5803</v>
      </c>
    </row>
    <row r="21" spans="1:12" ht="29.6">
      <c r="A21" s="20" t="s">
        <v>24</v>
      </c>
      <c r="B21" s="346" t="s">
        <v>735</v>
      </c>
      <c r="C21" s="346" t="s">
        <v>699</v>
      </c>
      <c r="D21" s="3" t="s">
        <v>736</v>
      </c>
      <c r="E21" s="351">
        <v>1950</v>
      </c>
      <c r="F21" s="350">
        <v>2388</v>
      </c>
      <c r="G21" s="348">
        <f t="shared" si="0"/>
        <v>120.87</v>
      </c>
      <c r="H21" s="354">
        <f>'Расчёт цен'!AO31</f>
        <v>4307</v>
      </c>
      <c r="I21" s="21" t="s">
        <v>4</v>
      </c>
      <c r="J21" s="349" t="s">
        <v>699</v>
      </c>
      <c r="L21" s="357">
        <f>'Расчёт цен'!AX31</f>
        <v>8551</v>
      </c>
    </row>
    <row r="22" spans="1:12" ht="29.6">
      <c r="A22" s="20" t="s">
        <v>25</v>
      </c>
      <c r="B22" s="346" t="s">
        <v>737</v>
      </c>
      <c r="C22" s="346" t="s">
        <v>699</v>
      </c>
      <c r="D22" s="3" t="s">
        <v>738</v>
      </c>
      <c r="E22" s="351">
        <v>2200</v>
      </c>
      <c r="F22" s="350">
        <v>2773</v>
      </c>
      <c r="G22" s="348">
        <f t="shared" si="0"/>
        <v>123</v>
      </c>
      <c r="H22" s="354">
        <f>'Расчёт цен'!AO32</f>
        <v>4906</v>
      </c>
      <c r="I22" s="21" t="s">
        <v>4</v>
      </c>
      <c r="J22" s="349" t="s">
        <v>699</v>
      </c>
      <c r="L22" s="357">
        <f>'Расчёт цен'!AX32</f>
        <v>9720</v>
      </c>
    </row>
    <row r="23" spans="1:12" ht="29.6">
      <c r="A23" s="20" t="s">
        <v>26</v>
      </c>
      <c r="B23" s="346" t="s">
        <v>739</v>
      </c>
      <c r="C23" s="346" t="s">
        <v>699</v>
      </c>
      <c r="D23" s="3" t="s">
        <v>740</v>
      </c>
      <c r="E23" s="351">
        <v>2800</v>
      </c>
      <c r="F23" s="350">
        <v>3753</v>
      </c>
      <c r="G23" s="348">
        <f t="shared" si="0"/>
        <v>99.5</v>
      </c>
      <c r="H23" s="354">
        <f>'Расчёт цен'!AO33</f>
        <v>5586</v>
      </c>
      <c r="I23" s="21" t="s">
        <v>4</v>
      </c>
      <c r="J23" s="349" t="s">
        <v>699</v>
      </c>
      <c r="L23" s="357">
        <f>'Расчёт цен'!AX33</f>
        <v>12181</v>
      </c>
    </row>
    <row r="24" spans="1:12" ht="29.6">
      <c r="A24" s="20" t="s">
        <v>27</v>
      </c>
      <c r="B24" s="346" t="s">
        <v>741</v>
      </c>
      <c r="C24" s="346" t="s">
        <v>699</v>
      </c>
      <c r="D24" s="3" t="s">
        <v>742</v>
      </c>
      <c r="E24" s="351">
        <v>4100</v>
      </c>
      <c r="F24" s="350">
        <v>5738</v>
      </c>
      <c r="G24" s="348">
        <f t="shared" si="0"/>
        <v>95.1</v>
      </c>
      <c r="H24" s="354">
        <f>'Расчёт цен'!AO34</f>
        <v>7999</v>
      </c>
      <c r="I24" s="21" t="s">
        <v>4</v>
      </c>
      <c r="J24" s="349" t="s">
        <v>699</v>
      </c>
      <c r="L24" s="357">
        <f>'Расчёт цен'!AX34</f>
        <v>18252</v>
      </c>
    </row>
    <row r="25" spans="1:12" ht="29.6">
      <c r="A25" s="20" t="s">
        <v>28</v>
      </c>
      <c r="B25" s="346" t="s">
        <v>743</v>
      </c>
      <c r="C25" s="346" t="s">
        <v>699</v>
      </c>
      <c r="D25" s="3" t="s">
        <v>744</v>
      </c>
      <c r="E25" s="351">
        <v>6600</v>
      </c>
      <c r="F25" s="350">
        <v>8009</v>
      </c>
      <c r="G25" s="348">
        <f t="shared" si="0"/>
        <v>73.97</v>
      </c>
      <c r="H25" s="354">
        <f>'Расчёт цен'!AO35</f>
        <v>11482</v>
      </c>
      <c r="I25" s="21" t="s">
        <v>4</v>
      </c>
      <c r="J25" s="349" t="s">
        <v>699</v>
      </c>
      <c r="L25" s="357">
        <f>'Расчёт цен'!AX35</f>
        <v>27420</v>
      </c>
    </row>
    <row r="26" spans="1:12" ht="29.6">
      <c r="A26" s="20" t="s">
        <v>29</v>
      </c>
      <c r="B26" s="346" t="s">
        <v>745</v>
      </c>
      <c r="C26" s="346" t="s">
        <v>699</v>
      </c>
      <c r="D26" s="3" t="s">
        <v>746</v>
      </c>
      <c r="E26" s="351">
        <v>8800</v>
      </c>
      <c r="F26" s="350">
        <v>8647</v>
      </c>
      <c r="G26" s="348">
        <f t="shared" si="0"/>
        <v>47.06</v>
      </c>
      <c r="H26" s="354">
        <f>'Расчёт цен'!AO36</f>
        <v>12941</v>
      </c>
      <c r="I26" s="21" t="s">
        <v>4</v>
      </c>
      <c r="J26" s="349" t="s">
        <v>699</v>
      </c>
      <c r="L26" s="357">
        <f>'Расчёт цен'!AX36</f>
        <v>32294</v>
      </c>
    </row>
    <row r="27" spans="1:12" ht="29.6">
      <c r="A27" s="20" t="s">
        <v>30</v>
      </c>
      <c r="B27" s="346" t="s">
        <v>747</v>
      </c>
      <c r="C27" s="346" t="s">
        <v>699</v>
      </c>
      <c r="D27" s="3" t="s">
        <v>748</v>
      </c>
      <c r="E27" s="347">
        <v>546</v>
      </c>
      <c r="F27" s="348">
        <v>506</v>
      </c>
      <c r="G27" s="348">
        <f t="shared" si="0"/>
        <v>67.03</v>
      </c>
      <c r="H27" s="354">
        <f>'Расчёт цен'!AO37</f>
        <v>912</v>
      </c>
      <c r="I27" s="21" t="s">
        <v>17</v>
      </c>
      <c r="J27" s="349" t="s">
        <v>699</v>
      </c>
      <c r="L27" s="357">
        <f>'Расчёт цен'!AX37</f>
        <v>2731</v>
      </c>
    </row>
    <row r="28" spans="1:12" ht="29.6">
      <c r="A28" s="20" t="s">
        <v>31</v>
      </c>
      <c r="B28" s="346" t="s">
        <v>749</v>
      </c>
      <c r="C28" s="346" t="s">
        <v>699</v>
      </c>
      <c r="D28" s="3" t="s">
        <v>750</v>
      </c>
      <c r="E28" s="347">
        <v>709</v>
      </c>
      <c r="F28" s="348">
        <v>659</v>
      </c>
      <c r="G28" s="348">
        <f t="shared" si="0"/>
        <v>67.14</v>
      </c>
      <c r="H28" s="354">
        <f>'Расчёт цен'!AO38</f>
        <v>1185</v>
      </c>
      <c r="I28" s="21" t="s">
        <v>17</v>
      </c>
      <c r="J28" s="349" t="s">
        <v>699</v>
      </c>
      <c r="L28" s="357">
        <f>'Расчёт цен'!AX38</f>
        <v>3550</v>
      </c>
    </row>
    <row r="29" spans="1:12" ht="29.6">
      <c r="A29" s="20" t="s">
        <v>32</v>
      </c>
      <c r="B29" s="346" t="s">
        <v>751</v>
      </c>
      <c r="C29" s="346" t="s">
        <v>699</v>
      </c>
      <c r="D29" s="3" t="s">
        <v>752</v>
      </c>
      <c r="E29" s="347">
        <v>458</v>
      </c>
      <c r="F29" s="348">
        <v>253</v>
      </c>
      <c r="G29" s="348">
        <f t="shared" si="0"/>
        <v>27.07</v>
      </c>
      <c r="H29" s="354">
        <f>'Расчёт цен'!AO39</f>
        <v>582</v>
      </c>
      <c r="I29" s="21" t="s">
        <v>17</v>
      </c>
      <c r="J29" s="349" t="s">
        <v>699</v>
      </c>
      <c r="L29" s="357">
        <f>'Расчёт цен'!AX39</f>
        <v>2077</v>
      </c>
    </row>
    <row r="30" spans="1:12" ht="29.6">
      <c r="A30" s="20" t="s">
        <v>33</v>
      </c>
      <c r="B30" s="346" t="s">
        <v>753</v>
      </c>
      <c r="C30" s="346" t="s">
        <v>699</v>
      </c>
      <c r="D30" s="3" t="s">
        <v>754</v>
      </c>
      <c r="E30" s="347">
        <v>595</v>
      </c>
      <c r="F30" s="348">
        <v>319</v>
      </c>
      <c r="G30" s="348">
        <f t="shared" si="0"/>
        <v>25.88</v>
      </c>
      <c r="H30" s="354">
        <f>'Расчёт цен'!AO40</f>
        <v>749</v>
      </c>
      <c r="I30" s="21" t="s">
        <v>17</v>
      </c>
      <c r="J30" s="349" t="s">
        <v>699</v>
      </c>
      <c r="L30" s="357">
        <f>'Расчёт цен'!AX40</f>
        <v>2670</v>
      </c>
    </row>
    <row r="31" spans="1:12" ht="29.6">
      <c r="A31" s="20" t="s">
        <v>34</v>
      </c>
      <c r="B31" s="346" t="s">
        <v>755</v>
      </c>
      <c r="C31" s="346" t="s">
        <v>699</v>
      </c>
      <c r="D31" s="3" t="s">
        <v>756</v>
      </c>
      <c r="E31" s="347">
        <v>437</v>
      </c>
      <c r="F31" s="348">
        <v>243</v>
      </c>
      <c r="G31" s="348">
        <f t="shared" si="0"/>
        <v>26.32</v>
      </c>
      <c r="H31" s="354">
        <f>'Расчёт цен'!AO41</f>
        <v>552</v>
      </c>
      <c r="I31" s="21" t="s">
        <v>17</v>
      </c>
      <c r="J31" s="349" t="s">
        <v>699</v>
      </c>
      <c r="L31" s="357">
        <f>'Расчёт цен'!AX41</f>
        <v>1975</v>
      </c>
    </row>
    <row r="32" spans="1:12" ht="29.6">
      <c r="A32" s="20" t="s">
        <v>35</v>
      </c>
      <c r="B32" s="346" t="s">
        <v>757</v>
      </c>
      <c r="C32" s="346" t="s">
        <v>699</v>
      </c>
      <c r="D32" s="3" t="s">
        <v>758</v>
      </c>
      <c r="E32" s="347">
        <v>568</v>
      </c>
      <c r="F32" s="348">
        <v>313</v>
      </c>
      <c r="G32" s="348">
        <f t="shared" si="0"/>
        <v>26.41</v>
      </c>
      <c r="H32" s="354">
        <f>'Расчёт цен'!AO42</f>
        <v>718</v>
      </c>
      <c r="I32" s="21" t="s">
        <v>17</v>
      </c>
      <c r="J32" s="349" t="s">
        <v>699</v>
      </c>
      <c r="L32" s="357">
        <f>'Расчёт цен'!AX42</f>
        <v>2568</v>
      </c>
    </row>
    <row r="33" spans="1:12" ht="29.6">
      <c r="A33" s="20" t="s">
        <v>36</v>
      </c>
      <c r="B33" s="346" t="s">
        <v>759</v>
      </c>
      <c r="C33" s="346" t="s">
        <v>699</v>
      </c>
      <c r="D33" s="3" t="s">
        <v>760</v>
      </c>
      <c r="E33" s="347">
        <v>437</v>
      </c>
      <c r="F33" s="348">
        <v>243</v>
      </c>
      <c r="G33" s="348">
        <f t="shared" si="0"/>
        <v>27</v>
      </c>
      <c r="H33" s="354">
        <f>'Расчёт цен'!AO43</f>
        <v>555</v>
      </c>
      <c r="I33" s="21" t="s">
        <v>17</v>
      </c>
      <c r="J33" s="349" t="s">
        <v>699</v>
      </c>
      <c r="L33" s="357">
        <f>'Расчёт цен'!AX43</f>
        <v>1978</v>
      </c>
    </row>
    <row r="34" spans="1:12" ht="29.6">
      <c r="A34" s="20" t="s">
        <v>37</v>
      </c>
      <c r="B34" s="346" t="s">
        <v>761</v>
      </c>
      <c r="C34" s="346" t="s">
        <v>699</v>
      </c>
      <c r="D34" s="3" t="s">
        <v>762</v>
      </c>
      <c r="E34" s="347">
        <v>568</v>
      </c>
      <c r="F34" s="348">
        <v>313</v>
      </c>
      <c r="G34" s="348">
        <f t="shared" si="0"/>
        <v>26.94</v>
      </c>
      <c r="H34" s="354">
        <f>'Расчёт цен'!AO44</f>
        <v>721</v>
      </c>
      <c r="I34" s="21" t="s">
        <v>17</v>
      </c>
      <c r="J34" s="349" t="s">
        <v>699</v>
      </c>
      <c r="L34" s="357">
        <f>'Расчёт цен'!AX44</f>
        <v>2571</v>
      </c>
    </row>
    <row r="35" spans="1:12" ht="29.6">
      <c r="A35" s="20" t="s">
        <v>38</v>
      </c>
      <c r="B35" s="346" t="s">
        <v>763</v>
      </c>
      <c r="C35" s="346" t="s">
        <v>699</v>
      </c>
      <c r="D35" s="3" t="s">
        <v>764</v>
      </c>
      <c r="E35" s="347">
        <v>458</v>
      </c>
      <c r="F35" s="348">
        <v>253</v>
      </c>
      <c r="G35" s="348">
        <f t="shared" si="0"/>
        <v>27.07</v>
      </c>
      <c r="H35" s="354">
        <f>'Расчёт цен'!AO45</f>
        <v>582</v>
      </c>
      <c r="I35" s="21" t="s">
        <v>17</v>
      </c>
      <c r="J35" s="349" t="s">
        <v>699</v>
      </c>
      <c r="L35" s="357">
        <f>'Расчёт цен'!AX45</f>
        <v>2077</v>
      </c>
    </row>
    <row r="36" spans="1:12" ht="29.6">
      <c r="A36" s="20" t="s">
        <v>39</v>
      </c>
      <c r="B36" s="346" t="s">
        <v>765</v>
      </c>
      <c r="C36" s="346" t="s">
        <v>699</v>
      </c>
      <c r="D36" s="3" t="s">
        <v>766</v>
      </c>
      <c r="E36" s="347">
        <v>595</v>
      </c>
      <c r="F36" s="348">
        <v>319</v>
      </c>
      <c r="G36" s="348">
        <f t="shared" si="0"/>
        <v>25.88</v>
      </c>
      <c r="H36" s="354">
        <f>'Расчёт цен'!AO46</f>
        <v>749</v>
      </c>
      <c r="I36" s="21" t="s">
        <v>17</v>
      </c>
      <c r="J36" s="349" t="s">
        <v>699</v>
      </c>
      <c r="L36" s="357">
        <f>'Расчёт цен'!AX46</f>
        <v>2670</v>
      </c>
    </row>
    <row r="37" spans="1:12" ht="29.6">
      <c r="A37" s="20" t="s">
        <v>40</v>
      </c>
      <c r="B37" s="346" t="s">
        <v>767</v>
      </c>
      <c r="C37" s="346" t="s">
        <v>699</v>
      </c>
      <c r="D37" s="3" t="s">
        <v>768</v>
      </c>
      <c r="E37" s="347">
        <v>452</v>
      </c>
      <c r="F37" s="348">
        <v>376</v>
      </c>
      <c r="G37" s="348">
        <f t="shared" si="0"/>
        <v>57.52</v>
      </c>
      <c r="H37" s="352">
        <f>'Расчёт цен'!AO47</f>
        <v>712</v>
      </c>
      <c r="I37" s="21" t="s">
        <v>17</v>
      </c>
      <c r="J37" s="349" t="s">
        <v>699</v>
      </c>
      <c r="L37" s="355">
        <f>'Расчёт цен'!AX47</f>
        <v>2371</v>
      </c>
    </row>
    <row r="38" spans="1:12" ht="29.6">
      <c r="A38" s="20" t="s">
        <v>41</v>
      </c>
      <c r="B38" s="346" t="s">
        <v>769</v>
      </c>
      <c r="C38" s="346" t="s">
        <v>699</v>
      </c>
      <c r="D38" s="3" t="s">
        <v>770</v>
      </c>
      <c r="E38" s="347">
        <v>452</v>
      </c>
      <c r="F38" s="348">
        <v>376</v>
      </c>
      <c r="G38" s="348" t="e">
        <f>IF($E38&lt;&gt;0,ROUND((#REF!-$E38)/$E38*100,2),0)</f>
        <v>#REF!</v>
      </c>
      <c r="H38" s="352">
        <f>'Расчёт цен'!AO49</f>
        <v>712</v>
      </c>
      <c r="I38" s="21" t="s">
        <v>17</v>
      </c>
      <c r="J38" s="349" t="s">
        <v>699</v>
      </c>
      <c r="L38" s="355">
        <f>'Расчёт цен'!AX49</f>
        <v>2371</v>
      </c>
    </row>
    <row r="39" spans="1:12" ht="29.6">
      <c r="A39" s="20" t="s">
        <v>42</v>
      </c>
      <c r="B39" s="346" t="s">
        <v>771</v>
      </c>
      <c r="C39" s="346" t="s">
        <v>699</v>
      </c>
      <c r="D39" s="3" t="s">
        <v>772</v>
      </c>
      <c r="E39" s="347">
        <v>427</v>
      </c>
      <c r="F39" s="348">
        <v>224</v>
      </c>
      <c r="G39" s="348">
        <f>IF($E39&lt;&gt;0,ROUND(($H38-$E39)/$E39*100,2),0)</f>
        <v>66.739999999999995</v>
      </c>
      <c r="H39" s="352">
        <f>'Расчёт цен'!AO51</f>
        <v>516</v>
      </c>
      <c r="I39" s="21" t="s">
        <v>17</v>
      </c>
      <c r="J39" s="349" t="s">
        <v>699</v>
      </c>
      <c r="L39" s="355">
        <f>'Расчёт цен'!AX51</f>
        <v>1876</v>
      </c>
    </row>
    <row r="40" spans="1:12" ht="29.6">
      <c r="A40" s="20" t="s">
        <v>43</v>
      </c>
      <c r="B40" s="346" t="s">
        <v>773</v>
      </c>
      <c r="C40" s="346" t="s">
        <v>699</v>
      </c>
      <c r="D40" s="3" t="s">
        <v>774</v>
      </c>
      <c r="E40" s="347">
        <v>455</v>
      </c>
      <c r="F40" s="348">
        <v>244</v>
      </c>
      <c r="G40" s="348" t="e">
        <f>IF($E40&lt;&gt;0,ROUND((#REF!-$E40)/$E40*100,2),0)</f>
        <v>#REF!</v>
      </c>
      <c r="H40" s="352">
        <f>'Расчёт цен'!AO52</f>
        <v>560</v>
      </c>
      <c r="I40" s="21" t="s">
        <v>17</v>
      </c>
      <c r="J40" s="349" t="s">
        <v>699</v>
      </c>
      <c r="L40" s="355">
        <f>'Расчёт цен'!AX52</f>
        <v>1924</v>
      </c>
    </row>
    <row r="41" spans="1:12">
      <c r="A41" s="20" t="s">
        <v>44</v>
      </c>
      <c r="B41" s="346" t="s">
        <v>775</v>
      </c>
      <c r="C41" s="346" t="s">
        <v>699</v>
      </c>
      <c r="D41" s="3" t="s">
        <v>776</v>
      </c>
      <c r="E41" s="347">
        <v>437</v>
      </c>
      <c r="F41" s="348">
        <v>247</v>
      </c>
      <c r="G41" s="348">
        <f>IF($E41&lt;&gt;0,ROUND(($H39-$E41)/$E41*100,2),0)</f>
        <v>18.079999999999998</v>
      </c>
      <c r="H41" s="352">
        <f>'Расчёт цен'!AO53</f>
        <v>544</v>
      </c>
      <c r="I41" s="21" t="s">
        <v>17</v>
      </c>
      <c r="J41" s="349" t="s">
        <v>699</v>
      </c>
      <c r="L41" s="355">
        <f>'Расчёт цен'!AX53</f>
        <v>1973</v>
      </c>
    </row>
    <row r="42" spans="1:12" ht="29.6">
      <c r="A42" s="20" t="s">
        <v>45</v>
      </c>
      <c r="B42" s="346" t="s">
        <v>777</v>
      </c>
      <c r="C42" s="346" t="s">
        <v>699</v>
      </c>
      <c r="D42" s="3" t="s">
        <v>778</v>
      </c>
      <c r="E42" s="347">
        <v>465</v>
      </c>
      <c r="F42" s="348">
        <v>269</v>
      </c>
      <c r="G42" s="348">
        <f>IF($E42&lt;&gt;0,ROUND(($H40-$E42)/$E42*100,2),0)</f>
        <v>20.43</v>
      </c>
      <c r="H42" s="352">
        <f>'Расчёт цен'!AO54</f>
        <v>591</v>
      </c>
      <c r="I42" s="21" t="s">
        <v>17</v>
      </c>
      <c r="J42" s="349" t="s">
        <v>699</v>
      </c>
      <c r="L42" s="355">
        <f>'Расчёт цен'!AX54</f>
        <v>2024</v>
      </c>
    </row>
    <row r="43" spans="1:12" ht="29.6">
      <c r="A43" s="20" t="s">
        <v>46</v>
      </c>
      <c r="B43" s="346" t="s">
        <v>779</v>
      </c>
      <c r="C43" s="346" t="s">
        <v>699</v>
      </c>
      <c r="D43" s="3" t="s">
        <v>780</v>
      </c>
      <c r="E43" s="347">
        <v>520</v>
      </c>
      <c r="F43" s="348">
        <v>943</v>
      </c>
      <c r="G43" s="348">
        <f t="shared" si="0"/>
        <v>123.08</v>
      </c>
      <c r="H43" s="352">
        <f>'Расчёт цен'!AO55</f>
        <v>1160</v>
      </c>
      <c r="I43" s="21" t="s">
        <v>4</v>
      </c>
      <c r="J43" s="349" t="s">
        <v>699</v>
      </c>
      <c r="L43" s="355">
        <f>'Расчёт цен'!AX55</f>
        <v>3165</v>
      </c>
    </row>
    <row r="44" spans="1:12" ht="29.6">
      <c r="A44" s="20" t="s">
        <v>47</v>
      </c>
      <c r="B44" s="346" t="s">
        <v>781</v>
      </c>
      <c r="C44" s="346" t="s">
        <v>699</v>
      </c>
      <c r="D44" s="3" t="s">
        <v>782</v>
      </c>
      <c r="E44" s="347">
        <v>730</v>
      </c>
      <c r="F44" s="350">
        <v>1200</v>
      </c>
      <c r="G44" s="348">
        <f t="shared" si="0"/>
        <v>136.71</v>
      </c>
      <c r="H44" s="352">
        <f>'Расчёт цен'!AO56</f>
        <v>1728</v>
      </c>
      <c r="I44" s="21" t="s">
        <v>4</v>
      </c>
      <c r="J44" s="349" t="s">
        <v>699</v>
      </c>
      <c r="L44" s="355">
        <f>'Расчёт цен'!AX56</f>
        <v>4690</v>
      </c>
    </row>
    <row r="45" spans="1:12" ht="29.6">
      <c r="A45" s="20" t="s">
        <v>48</v>
      </c>
      <c r="B45" s="346" t="s">
        <v>783</v>
      </c>
      <c r="C45" s="346" t="s">
        <v>699</v>
      </c>
      <c r="D45" s="3" t="s">
        <v>784</v>
      </c>
      <c r="E45" s="351">
        <v>1370</v>
      </c>
      <c r="F45" s="350">
        <v>1833</v>
      </c>
      <c r="G45" s="348">
        <f t="shared" si="0"/>
        <v>88.76</v>
      </c>
      <c r="H45" s="352">
        <f>'Расчёт цен'!AO57</f>
        <v>2586</v>
      </c>
      <c r="I45" s="21" t="s">
        <v>4</v>
      </c>
      <c r="J45" s="349" t="s">
        <v>699</v>
      </c>
      <c r="L45" s="355">
        <f>'Расчёт цен'!AX57</f>
        <v>7004</v>
      </c>
    </row>
    <row r="46" spans="1:12" ht="29.6">
      <c r="A46" s="20" t="s">
        <v>49</v>
      </c>
      <c r="B46" s="346" t="s">
        <v>785</v>
      </c>
      <c r="C46" s="346" t="s">
        <v>699</v>
      </c>
      <c r="D46" s="3" t="s">
        <v>786</v>
      </c>
      <c r="E46" s="347">
        <v>430</v>
      </c>
      <c r="F46" s="348">
        <v>678</v>
      </c>
      <c r="G46" s="348">
        <f t="shared" si="0"/>
        <v>103.49</v>
      </c>
      <c r="H46" s="352">
        <f>'Расчёт цен'!AO58</f>
        <v>875</v>
      </c>
      <c r="I46" s="21" t="s">
        <v>4</v>
      </c>
      <c r="J46" s="349" t="s">
        <v>699</v>
      </c>
      <c r="L46" s="355">
        <f>'Расчёт цен'!AX58</f>
        <v>2372</v>
      </c>
    </row>
    <row r="47" spans="1:12" ht="29.6">
      <c r="A47" s="20" t="s">
        <v>50</v>
      </c>
      <c r="B47" s="346" t="s">
        <v>787</v>
      </c>
      <c r="C47" s="346" t="s">
        <v>699</v>
      </c>
      <c r="D47" s="3" t="s">
        <v>788</v>
      </c>
      <c r="E47" s="347">
        <v>530</v>
      </c>
      <c r="F47" s="348">
        <v>714</v>
      </c>
      <c r="G47" s="348">
        <f t="shared" si="0"/>
        <v>85.85</v>
      </c>
      <c r="H47" s="352">
        <f>'Расчёт цен'!AO59</f>
        <v>985</v>
      </c>
      <c r="I47" s="21" t="s">
        <v>4</v>
      </c>
      <c r="J47" s="349" t="s">
        <v>699</v>
      </c>
      <c r="L47" s="355">
        <f>'Расчёт цен'!AX59</f>
        <v>2674</v>
      </c>
    </row>
    <row r="48" spans="1:12" ht="29.6">
      <c r="A48" s="20" t="s">
        <v>51</v>
      </c>
      <c r="B48" s="346" t="s">
        <v>789</v>
      </c>
      <c r="C48" s="346" t="s">
        <v>699</v>
      </c>
      <c r="D48" s="3" t="s">
        <v>790</v>
      </c>
      <c r="E48" s="347">
        <v>830</v>
      </c>
      <c r="F48" s="350">
        <v>1023</v>
      </c>
      <c r="G48" s="348">
        <f t="shared" si="0"/>
        <v>100.96</v>
      </c>
      <c r="H48" s="352">
        <f>'Расчёт цен'!AO60</f>
        <v>1668</v>
      </c>
      <c r="I48" s="21" t="s">
        <v>4</v>
      </c>
      <c r="J48" s="349" t="s">
        <v>699</v>
      </c>
      <c r="L48" s="355">
        <f>'Расчёт цен'!AX60</f>
        <v>4571</v>
      </c>
    </row>
    <row r="49" spans="1:12" ht="29.6">
      <c r="A49" s="20" t="s">
        <v>52</v>
      </c>
      <c r="B49" s="346" t="s">
        <v>791</v>
      </c>
      <c r="C49" s="346" t="s">
        <v>699</v>
      </c>
      <c r="D49" s="3" t="s">
        <v>792</v>
      </c>
      <c r="E49" s="347">
        <v>550</v>
      </c>
      <c r="F49" s="348">
        <v>435</v>
      </c>
      <c r="G49" s="348">
        <f t="shared" si="0"/>
        <v>-7.64</v>
      </c>
      <c r="H49" s="352">
        <f>'Расчёт цен'!AO61</f>
        <v>508</v>
      </c>
      <c r="I49" s="21" t="s">
        <v>4</v>
      </c>
      <c r="J49" s="349" t="s">
        <v>699</v>
      </c>
      <c r="L49" s="355">
        <f>'Расчёт цен'!AX61</f>
        <v>899</v>
      </c>
    </row>
    <row r="50" spans="1:12" ht="29.6">
      <c r="A50" s="20" t="s">
        <v>53</v>
      </c>
      <c r="B50" s="346" t="s">
        <v>793</v>
      </c>
      <c r="C50" s="346" t="s">
        <v>699</v>
      </c>
      <c r="D50" s="3" t="s">
        <v>794</v>
      </c>
      <c r="E50" s="347">
        <v>130</v>
      </c>
      <c r="F50" s="348">
        <v>268</v>
      </c>
      <c r="G50" s="348">
        <f t="shared" si="0"/>
        <v>106.92</v>
      </c>
      <c r="H50" s="352">
        <f>'Расчёт цен'!AO62</f>
        <v>269</v>
      </c>
      <c r="I50" s="21" t="s">
        <v>4</v>
      </c>
      <c r="J50" s="349" t="s">
        <v>699</v>
      </c>
      <c r="L50" s="355">
        <f>'Расчёт цен'!AX62</f>
        <v>546</v>
      </c>
    </row>
    <row r="51" spans="1:12" ht="29.6">
      <c r="A51" s="20" t="s">
        <v>54</v>
      </c>
      <c r="B51" s="346" t="s">
        <v>795</v>
      </c>
      <c r="C51" s="346" t="s">
        <v>699</v>
      </c>
      <c r="D51" s="3" t="s">
        <v>796</v>
      </c>
      <c r="E51" s="347">
        <v>335</v>
      </c>
      <c r="F51" s="348">
        <v>398</v>
      </c>
      <c r="G51" s="348">
        <f t="shared" si="0"/>
        <v>96.72</v>
      </c>
      <c r="H51" s="352">
        <f>'Расчёт цен'!AO63</f>
        <v>659</v>
      </c>
      <c r="I51" s="21" t="s">
        <v>4</v>
      </c>
      <c r="J51" s="349" t="s">
        <v>699</v>
      </c>
      <c r="L51" s="355">
        <f>'Расчёт цен'!AX63</f>
        <v>1763</v>
      </c>
    </row>
    <row r="52" spans="1:12" ht="29.6">
      <c r="A52" s="20" t="s">
        <v>55</v>
      </c>
      <c r="B52" s="346" t="s">
        <v>797</v>
      </c>
      <c r="C52" s="346" t="s">
        <v>699</v>
      </c>
      <c r="D52" s="3" t="s">
        <v>798</v>
      </c>
      <c r="E52" s="347">
        <v>390</v>
      </c>
      <c r="F52" s="348">
        <v>476</v>
      </c>
      <c r="G52" s="348">
        <f t="shared" si="0"/>
        <v>98.97</v>
      </c>
      <c r="H52" s="352">
        <f>'Расчёт цен'!AO64</f>
        <v>776</v>
      </c>
      <c r="I52" s="21" t="s">
        <v>4</v>
      </c>
      <c r="J52" s="349" t="s">
        <v>699</v>
      </c>
      <c r="L52" s="355">
        <f>'Расчёт цен'!AX64</f>
        <v>2090</v>
      </c>
    </row>
    <row r="53" spans="1:12" ht="29.6">
      <c r="A53" s="20" t="s">
        <v>56</v>
      </c>
      <c r="B53" s="346" t="s">
        <v>799</v>
      </c>
      <c r="C53" s="346" t="s">
        <v>699</v>
      </c>
      <c r="D53" s="3" t="s">
        <v>800</v>
      </c>
      <c r="E53" s="347">
        <v>275</v>
      </c>
      <c r="F53" s="348">
        <v>461</v>
      </c>
      <c r="G53" s="348">
        <f t="shared" si="0"/>
        <v>110.55</v>
      </c>
      <c r="H53" s="352">
        <f>'Расчёт цен'!AO65</f>
        <v>579</v>
      </c>
      <c r="I53" s="21" t="s">
        <v>4</v>
      </c>
      <c r="J53" s="349" t="s">
        <v>699</v>
      </c>
      <c r="L53" s="355">
        <f>'Расчёт цен'!AX65</f>
        <v>1541</v>
      </c>
    </row>
    <row r="54" spans="1:12" ht="29.6">
      <c r="A54" s="20" t="s">
        <v>57</v>
      </c>
      <c r="B54" s="346" t="s">
        <v>801</v>
      </c>
      <c r="C54" s="346" t="s">
        <v>699</v>
      </c>
      <c r="D54" s="3" t="s">
        <v>802</v>
      </c>
      <c r="E54" s="347">
        <v>385</v>
      </c>
      <c r="F54" s="348">
        <v>482</v>
      </c>
      <c r="G54" s="348">
        <f t="shared" si="0"/>
        <v>102.34</v>
      </c>
      <c r="H54" s="352">
        <f>'Расчёт цен'!AO66</f>
        <v>779</v>
      </c>
      <c r="I54" s="21" t="s">
        <v>4</v>
      </c>
      <c r="J54" s="349" t="s">
        <v>699</v>
      </c>
      <c r="L54" s="355">
        <f>'Расчёт цен'!AX66</f>
        <v>2090</v>
      </c>
    </row>
    <row r="55" spans="1:12" ht="29.6">
      <c r="A55" s="20" t="s">
        <v>58</v>
      </c>
      <c r="B55" s="346" t="s">
        <v>803</v>
      </c>
      <c r="C55" s="346" t="s">
        <v>699</v>
      </c>
      <c r="D55" s="3" t="s">
        <v>804</v>
      </c>
      <c r="E55" s="347">
        <v>850</v>
      </c>
      <c r="F55" s="350">
        <v>1268</v>
      </c>
      <c r="G55" s="348">
        <f t="shared" si="0"/>
        <v>114.12</v>
      </c>
      <c r="H55" s="352">
        <f>'Расчёт цен'!AO67</f>
        <v>1820</v>
      </c>
      <c r="I55" s="21" t="s">
        <v>4</v>
      </c>
      <c r="J55" s="349" t="s">
        <v>699</v>
      </c>
      <c r="L55" s="355">
        <f>'Расчёт цен'!AX67</f>
        <v>4987</v>
      </c>
    </row>
    <row r="56" spans="1:12" ht="29.6">
      <c r="A56" s="20" t="s">
        <v>59</v>
      </c>
      <c r="B56" s="346" t="s">
        <v>805</v>
      </c>
      <c r="C56" s="346" t="s">
        <v>699</v>
      </c>
      <c r="D56" s="3" t="s">
        <v>806</v>
      </c>
      <c r="E56" s="347">
        <v>295</v>
      </c>
      <c r="F56" s="348">
        <v>155</v>
      </c>
      <c r="G56" s="348">
        <f t="shared" si="0"/>
        <v>44.07</v>
      </c>
      <c r="H56" s="352">
        <f>'Расчёт цен'!AO68</f>
        <v>425</v>
      </c>
      <c r="I56" s="21" t="s">
        <v>4</v>
      </c>
      <c r="J56" s="349" t="s">
        <v>699</v>
      </c>
      <c r="L56" s="355">
        <f>'Расчёт цен'!AX68</f>
        <v>1104</v>
      </c>
    </row>
    <row r="57" spans="1:12" ht="29.6">
      <c r="A57" s="20" t="s">
        <v>60</v>
      </c>
      <c r="B57" s="346" t="s">
        <v>807</v>
      </c>
      <c r="C57" s="346" t="s">
        <v>699</v>
      </c>
      <c r="D57" s="3" t="s">
        <v>808</v>
      </c>
      <c r="E57" s="347">
        <v>425</v>
      </c>
      <c r="F57" s="348">
        <v>683</v>
      </c>
      <c r="G57" s="348">
        <f t="shared" si="0"/>
        <v>105.88</v>
      </c>
      <c r="H57" s="352">
        <f>'Расчёт цен'!AO69</f>
        <v>875</v>
      </c>
      <c r="I57" s="21" t="s">
        <v>4</v>
      </c>
      <c r="J57" s="349" t="s">
        <v>699</v>
      </c>
      <c r="L57" s="355">
        <f>'Расчёт цен'!AX69</f>
        <v>2372</v>
      </c>
    </row>
    <row r="58" spans="1:12" ht="29.6">
      <c r="A58" s="20" t="s">
        <v>61</v>
      </c>
      <c r="B58" s="346" t="s">
        <v>809</v>
      </c>
      <c r="C58" s="346" t="s">
        <v>699</v>
      </c>
      <c r="D58" s="3" t="s">
        <v>810</v>
      </c>
      <c r="E58" s="347">
        <v>530</v>
      </c>
      <c r="F58" s="348">
        <v>714</v>
      </c>
      <c r="G58" s="348">
        <f t="shared" si="0"/>
        <v>85.85</v>
      </c>
      <c r="H58" s="352">
        <f>'Расчёт цен'!AO70</f>
        <v>985</v>
      </c>
      <c r="I58" s="21" t="s">
        <v>4</v>
      </c>
      <c r="J58" s="349" t="s">
        <v>699</v>
      </c>
      <c r="L58" s="355">
        <f>'Расчёт цен'!AX70</f>
        <v>2674</v>
      </c>
    </row>
    <row r="59" spans="1:12" ht="29.6">
      <c r="A59" s="20" t="s">
        <v>62</v>
      </c>
      <c r="B59" s="346" t="s">
        <v>811</v>
      </c>
      <c r="C59" s="346" t="s">
        <v>699</v>
      </c>
      <c r="D59" s="3" t="s">
        <v>812</v>
      </c>
      <c r="E59" s="347">
        <v>330</v>
      </c>
      <c r="F59" s="348">
        <v>557</v>
      </c>
      <c r="G59" s="348">
        <f t="shared" si="0"/>
        <v>111.52</v>
      </c>
      <c r="H59" s="352">
        <f>'Расчёт цен'!AO71</f>
        <v>698</v>
      </c>
      <c r="I59" s="21" t="s">
        <v>4</v>
      </c>
      <c r="J59" s="349" t="s">
        <v>699</v>
      </c>
      <c r="L59" s="355">
        <f>'Расчёт цен'!AX71</f>
        <v>1872</v>
      </c>
    </row>
    <row r="60" spans="1:12" ht="29.6">
      <c r="A60" s="20" t="s">
        <v>63</v>
      </c>
      <c r="B60" s="346" t="s">
        <v>813</v>
      </c>
      <c r="C60" s="346" t="s">
        <v>699</v>
      </c>
      <c r="D60" s="3" t="s">
        <v>814</v>
      </c>
      <c r="E60" s="347">
        <v>220</v>
      </c>
      <c r="F60" s="348">
        <v>453</v>
      </c>
      <c r="G60" s="348">
        <f t="shared" si="0"/>
        <v>139.55000000000001</v>
      </c>
      <c r="H60" s="352">
        <f>'Расчёт цен'!AO72</f>
        <v>527</v>
      </c>
      <c r="I60" s="21" t="s">
        <v>4</v>
      </c>
      <c r="J60" s="349" t="s">
        <v>699</v>
      </c>
      <c r="L60" s="355">
        <f>'Расчёт цен'!AX72</f>
        <v>1397</v>
      </c>
    </row>
    <row r="61" spans="1:12" ht="29.6">
      <c r="A61" s="20" t="s">
        <v>64</v>
      </c>
      <c r="B61" s="346" t="s">
        <v>815</v>
      </c>
      <c r="C61" s="346" t="s">
        <v>699</v>
      </c>
      <c r="D61" s="3" t="s">
        <v>816</v>
      </c>
      <c r="E61" s="347">
        <v>255</v>
      </c>
      <c r="F61" s="348">
        <v>504</v>
      </c>
      <c r="G61" s="348">
        <f t="shared" si="0"/>
        <v>134.12</v>
      </c>
      <c r="H61" s="352">
        <f>'Расчёт цен'!AO73</f>
        <v>597</v>
      </c>
      <c r="I61" s="21" t="s">
        <v>4</v>
      </c>
      <c r="J61" s="349" t="s">
        <v>699</v>
      </c>
      <c r="L61" s="355">
        <f>'Расчёт цен'!AX73</f>
        <v>1597</v>
      </c>
    </row>
    <row r="62" spans="1:12" ht="29.6">
      <c r="A62" s="20" t="s">
        <v>65</v>
      </c>
      <c r="B62" s="346" t="s">
        <v>817</v>
      </c>
      <c r="C62" s="346" t="s">
        <v>699</v>
      </c>
      <c r="D62" s="3" t="s">
        <v>818</v>
      </c>
      <c r="E62" s="347">
        <v>120</v>
      </c>
      <c r="F62" s="348">
        <v>229</v>
      </c>
      <c r="G62" s="348">
        <f t="shared" si="0"/>
        <v>105.83</v>
      </c>
      <c r="H62" s="352">
        <f>'Расчёт цен'!AO74</f>
        <v>247</v>
      </c>
      <c r="I62" s="21" t="s">
        <v>12</v>
      </c>
      <c r="J62" s="349" t="s">
        <v>699</v>
      </c>
      <c r="L62" s="355">
        <f>'Расчёт цен'!AX74</f>
        <v>581</v>
      </c>
    </row>
    <row r="63" spans="1:12" ht="29.6">
      <c r="A63" s="20" t="s">
        <v>66</v>
      </c>
      <c r="B63" s="346" t="s">
        <v>819</v>
      </c>
      <c r="C63" s="346" t="s">
        <v>699</v>
      </c>
      <c r="D63" s="3" t="s">
        <v>820</v>
      </c>
      <c r="E63" s="347">
        <v>210</v>
      </c>
      <c r="F63" s="348">
        <v>481</v>
      </c>
      <c r="G63" s="348">
        <f t="shared" si="0"/>
        <v>142.38</v>
      </c>
      <c r="H63" s="352">
        <f>'Расчёт цен'!AO75</f>
        <v>509</v>
      </c>
      <c r="I63" s="21" t="s">
        <v>12</v>
      </c>
      <c r="J63" s="349" t="s">
        <v>699</v>
      </c>
      <c r="L63" s="355">
        <f>'Расчёт цен'!AX75</f>
        <v>1278</v>
      </c>
    </row>
    <row r="64" spans="1:12" ht="29.6">
      <c r="A64" s="20" t="s">
        <v>67</v>
      </c>
      <c r="B64" s="346" t="s">
        <v>821</v>
      </c>
      <c r="C64" s="346" t="s">
        <v>699</v>
      </c>
      <c r="D64" s="3" t="s">
        <v>822</v>
      </c>
      <c r="E64" s="347">
        <v>310</v>
      </c>
      <c r="F64" s="348">
        <v>717</v>
      </c>
      <c r="G64" s="348">
        <f t="shared" si="0"/>
        <v>138.71</v>
      </c>
      <c r="H64" s="352">
        <f>'Расчёт цен'!AO76</f>
        <v>740</v>
      </c>
      <c r="I64" s="21" t="s">
        <v>12</v>
      </c>
      <c r="J64" s="349" t="s">
        <v>699</v>
      </c>
      <c r="L64" s="355">
        <f>'Расчёт цен'!AX76</f>
        <v>1893</v>
      </c>
    </row>
    <row r="65" spans="1:12" ht="29.6">
      <c r="A65" s="20" t="s">
        <v>68</v>
      </c>
      <c r="B65" s="346" t="s">
        <v>823</v>
      </c>
      <c r="C65" s="346" t="s">
        <v>699</v>
      </c>
      <c r="D65" s="3" t="s">
        <v>824</v>
      </c>
      <c r="E65" s="347">
        <v>430</v>
      </c>
      <c r="F65" s="348">
        <v>994</v>
      </c>
      <c r="G65" s="348">
        <f t="shared" si="0"/>
        <v>132.56</v>
      </c>
      <c r="H65" s="352">
        <f>'Расчёт цен'!AO77</f>
        <v>1000</v>
      </c>
      <c r="I65" s="21" t="s">
        <v>12</v>
      </c>
      <c r="J65" s="349" t="s">
        <v>699</v>
      </c>
      <c r="L65" s="355">
        <f>'Расчёт цен'!AX77</f>
        <v>2580</v>
      </c>
    </row>
    <row r="66" spans="1:12" ht="29.6">
      <c r="A66" s="20" t="s">
        <v>69</v>
      </c>
      <c r="B66" s="346" t="s">
        <v>825</v>
      </c>
      <c r="C66" s="346" t="s">
        <v>699</v>
      </c>
      <c r="D66" s="3" t="s">
        <v>826</v>
      </c>
      <c r="E66" s="347">
        <v>665</v>
      </c>
      <c r="F66" s="350">
        <v>1133</v>
      </c>
      <c r="G66" s="348">
        <f t="shared" si="0"/>
        <v>101.35</v>
      </c>
      <c r="H66" s="352">
        <f>'Расчёт цен'!AO78</f>
        <v>1339</v>
      </c>
      <c r="I66" s="21" t="s">
        <v>12</v>
      </c>
      <c r="J66" s="349" t="s">
        <v>699</v>
      </c>
      <c r="L66" s="355">
        <f>'Расчёт цен'!AX78</f>
        <v>3485</v>
      </c>
    </row>
    <row r="67" spans="1:12" ht="29.6">
      <c r="A67" s="20" t="s">
        <v>70</v>
      </c>
      <c r="B67" s="346" t="s">
        <v>827</v>
      </c>
      <c r="C67" s="346" t="s">
        <v>699</v>
      </c>
      <c r="D67" s="3" t="s">
        <v>828</v>
      </c>
      <c r="E67" s="347">
        <v>135</v>
      </c>
      <c r="F67" s="348">
        <v>76</v>
      </c>
      <c r="G67" s="348">
        <f t="shared" ref="G67:G103" si="1">IF($E67&lt;&gt;0,ROUND(($H67-$E67)/$E67*100,2),0)</f>
        <v>55.56</v>
      </c>
      <c r="H67" s="352">
        <f>'Расчёт цен'!AO79</f>
        <v>210</v>
      </c>
      <c r="I67" s="21" t="s">
        <v>12</v>
      </c>
      <c r="J67" s="349" t="s">
        <v>699</v>
      </c>
      <c r="L67" s="355">
        <f>'Расчёт цен'!AX79</f>
        <v>512</v>
      </c>
    </row>
    <row r="68" spans="1:12" ht="29.6">
      <c r="A68" s="20" t="s">
        <v>71</v>
      </c>
      <c r="B68" s="346" t="s">
        <v>829</v>
      </c>
      <c r="C68" s="346" t="s">
        <v>699</v>
      </c>
      <c r="D68" s="3" t="s">
        <v>830</v>
      </c>
      <c r="E68" s="347">
        <v>175</v>
      </c>
      <c r="F68" s="348">
        <v>125</v>
      </c>
      <c r="G68" s="348">
        <f t="shared" si="1"/>
        <v>66.290000000000006</v>
      </c>
      <c r="H68" s="352">
        <f>'Расчёт цен'!AO80</f>
        <v>291</v>
      </c>
      <c r="I68" s="21" t="s">
        <v>12</v>
      </c>
      <c r="J68" s="349" t="s">
        <v>699</v>
      </c>
      <c r="L68" s="355">
        <f>'Расчёт цен'!AX80</f>
        <v>746</v>
      </c>
    </row>
    <row r="69" spans="1:12" ht="29.6">
      <c r="A69" s="20" t="s">
        <v>72</v>
      </c>
      <c r="B69" s="346" t="s">
        <v>831</v>
      </c>
      <c r="C69" s="346" t="s">
        <v>699</v>
      </c>
      <c r="D69" s="3" t="s">
        <v>832</v>
      </c>
      <c r="E69" s="347">
        <v>210</v>
      </c>
      <c r="F69" s="348">
        <v>178</v>
      </c>
      <c r="G69" s="348">
        <f t="shared" si="1"/>
        <v>78.569999999999993</v>
      </c>
      <c r="H69" s="352">
        <f>'Расчёт цен'!AO81</f>
        <v>375</v>
      </c>
      <c r="I69" s="21" t="s">
        <v>12</v>
      </c>
      <c r="J69" s="349" t="s">
        <v>699</v>
      </c>
      <c r="L69" s="355">
        <f>'Расчёт цен'!AX81</f>
        <v>979</v>
      </c>
    </row>
    <row r="70" spans="1:12" ht="29.6">
      <c r="A70" s="20" t="s">
        <v>73</v>
      </c>
      <c r="B70" s="346" t="s">
        <v>833</v>
      </c>
      <c r="C70" s="346" t="s">
        <v>699</v>
      </c>
      <c r="D70" s="3" t="s">
        <v>834</v>
      </c>
      <c r="E70" s="347">
        <v>225</v>
      </c>
      <c r="F70" s="348">
        <v>196</v>
      </c>
      <c r="G70" s="348">
        <f t="shared" si="1"/>
        <v>79.11</v>
      </c>
      <c r="H70" s="352">
        <f>'Расчёт цен'!AO82</f>
        <v>403</v>
      </c>
      <c r="I70" s="21" t="s">
        <v>12</v>
      </c>
      <c r="J70" s="349" t="s">
        <v>699</v>
      </c>
      <c r="L70" s="355">
        <f>'Расчёт цен'!AX82</f>
        <v>1057</v>
      </c>
    </row>
    <row r="71" spans="1:12" ht="29.6">
      <c r="A71" s="20" t="s">
        <v>74</v>
      </c>
      <c r="B71" s="346" t="s">
        <v>835</v>
      </c>
      <c r="C71" s="346" t="s">
        <v>699</v>
      </c>
      <c r="D71" s="3" t="s">
        <v>836</v>
      </c>
      <c r="E71" s="347">
        <v>250</v>
      </c>
      <c r="F71" s="348">
        <v>231</v>
      </c>
      <c r="G71" s="348">
        <f t="shared" si="1"/>
        <v>83.6</v>
      </c>
      <c r="H71" s="352">
        <f>'Расчёт цен'!AO83</f>
        <v>459</v>
      </c>
      <c r="I71" s="21" t="s">
        <v>12</v>
      </c>
      <c r="J71" s="349" t="s">
        <v>699</v>
      </c>
      <c r="L71" s="355">
        <f>'Расчёт цен'!AX83</f>
        <v>1212</v>
      </c>
    </row>
    <row r="72" spans="1:12" ht="29.6">
      <c r="A72" s="20" t="s">
        <v>75</v>
      </c>
      <c r="B72" s="346" t="s">
        <v>837</v>
      </c>
      <c r="C72" s="346" t="s">
        <v>699</v>
      </c>
      <c r="D72" s="3" t="s">
        <v>838</v>
      </c>
      <c r="E72" s="347">
        <v>285</v>
      </c>
      <c r="F72" s="348">
        <v>285</v>
      </c>
      <c r="G72" s="348">
        <f t="shared" si="1"/>
        <v>89.47</v>
      </c>
      <c r="H72" s="352">
        <f>'Расчёт цен'!AO84</f>
        <v>540</v>
      </c>
      <c r="I72" s="21" t="s">
        <v>12</v>
      </c>
      <c r="J72" s="349" t="s">
        <v>699</v>
      </c>
      <c r="L72" s="355">
        <f>'Расчёт цен'!AX84</f>
        <v>1443</v>
      </c>
    </row>
    <row r="73" spans="1:12" ht="29.6">
      <c r="A73" s="20" t="s">
        <v>76</v>
      </c>
      <c r="B73" s="346" t="s">
        <v>839</v>
      </c>
      <c r="C73" s="346" t="s">
        <v>699</v>
      </c>
      <c r="D73" s="3" t="s">
        <v>840</v>
      </c>
      <c r="E73" s="347">
        <v>325</v>
      </c>
      <c r="F73" s="348">
        <v>333</v>
      </c>
      <c r="G73" s="348">
        <f t="shared" si="1"/>
        <v>92</v>
      </c>
      <c r="H73" s="352">
        <f>'Расчёт цен'!AO85</f>
        <v>624</v>
      </c>
      <c r="I73" s="21" t="s">
        <v>12</v>
      </c>
      <c r="J73" s="349" t="s">
        <v>699</v>
      </c>
      <c r="L73" s="355">
        <f>'Расчёт цен'!AX85</f>
        <v>1673</v>
      </c>
    </row>
    <row r="74" spans="1:12" ht="29.6">
      <c r="A74" s="20" t="s">
        <v>77</v>
      </c>
      <c r="B74" s="346" t="s">
        <v>841</v>
      </c>
      <c r="C74" s="346" t="s">
        <v>699</v>
      </c>
      <c r="D74" s="3" t="s">
        <v>842</v>
      </c>
      <c r="E74" s="347">
        <v>360</v>
      </c>
      <c r="F74" s="348">
        <v>387</v>
      </c>
      <c r="G74" s="348">
        <f t="shared" si="1"/>
        <v>96.67</v>
      </c>
      <c r="H74" s="352">
        <f>'Расчёт цен'!AO86</f>
        <v>708</v>
      </c>
      <c r="I74" s="21" t="s">
        <v>12</v>
      </c>
      <c r="J74" s="349" t="s">
        <v>699</v>
      </c>
      <c r="L74" s="355">
        <f>'Расчёт цен'!AX86</f>
        <v>1907</v>
      </c>
    </row>
    <row r="75" spans="1:12" ht="29.6">
      <c r="A75" s="20" t="s">
        <v>78</v>
      </c>
      <c r="B75" s="346" t="s">
        <v>843</v>
      </c>
      <c r="C75" s="346" t="s">
        <v>699</v>
      </c>
      <c r="D75" s="3" t="s">
        <v>844</v>
      </c>
      <c r="E75" s="347">
        <v>399</v>
      </c>
      <c r="F75" s="348">
        <v>437</v>
      </c>
      <c r="G75" s="348">
        <f t="shared" si="1"/>
        <v>97.74</v>
      </c>
      <c r="H75" s="352">
        <f>'Расчёт цен'!AO87</f>
        <v>789</v>
      </c>
      <c r="I75" s="21" t="s">
        <v>12</v>
      </c>
      <c r="J75" s="349" t="s">
        <v>699</v>
      </c>
      <c r="L75" s="355">
        <f>'Расчёт цен'!AX87</f>
        <v>2140</v>
      </c>
    </row>
    <row r="76" spans="1:12" ht="29.6">
      <c r="A76" s="20" t="s">
        <v>79</v>
      </c>
      <c r="B76" s="346" t="s">
        <v>845</v>
      </c>
      <c r="C76" s="346" t="s">
        <v>699</v>
      </c>
      <c r="D76" s="3" t="s">
        <v>846</v>
      </c>
      <c r="E76" s="347">
        <v>430</v>
      </c>
      <c r="F76" s="348">
        <v>498</v>
      </c>
      <c r="G76" s="348">
        <f t="shared" si="1"/>
        <v>103.02</v>
      </c>
      <c r="H76" s="352">
        <f>'Расчёт цен'!AO88</f>
        <v>873</v>
      </c>
      <c r="I76" s="21" t="s">
        <v>12</v>
      </c>
      <c r="J76" s="349" t="s">
        <v>699</v>
      </c>
      <c r="L76" s="355">
        <f>'Расчёт цен'!AX88</f>
        <v>2373</v>
      </c>
    </row>
    <row r="77" spans="1:12" ht="29.6">
      <c r="A77" s="20" t="s">
        <v>80</v>
      </c>
      <c r="B77" s="346" t="s">
        <v>847</v>
      </c>
      <c r="C77" s="346" t="s">
        <v>699</v>
      </c>
      <c r="D77" s="3" t="s">
        <v>848</v>
      </c>
      <c r="E77" s="347">
        <v>135</v>
      </c>
      <c r="F77" s="348">
        <v>312</v>
      </c>
      <c r="G77" s="348">
        <f t="shared" si="1"/>
        <v>153.33000000000001</v>
      </c>
      <c r="H77" s="352">
        <f>'Расчёт цен'!AO89</f>
        <v>342</v>
      </c>
      <c r="I77" s="21" t="s">
        <v>4</v>
      </c>
      <c r="J77" s="349" t="s">
        <v>699</v>
      </c>
      <c r="L77" s="355">
        <f>'Расчёт цен'!AX89</f>
        <v>887</v>
      </c>
    </row>
    <row r="78" spans="1:12" ht="29.6">
      <c r="A78" s="20" t="s">
        <v>81</v>
      </c>
      <c r="B78" s="346" t="s">
        <v>849</v>
      </c>
      <c r="C78" s="346" t="s">
        <v>699</v>
      </c>
      <c r="D78" s="3" t="s">
        <v>850</v>
      </c>
      <c r="E78" s="347">
        <v>135</v>
      </c>
      <c r="F78" s="348">
        <v>181</v>
      </c>
      <c r="G78" s="348">
        <f t="shared" si="1"/>
        <v>91.85</v>
      </c>
      <c r="H78" s="352">
        <f>'Расчёт цен'!AO90</f>
        <v>259</v>
      </c>
      <c r="I78" s="21" t="s">
        <v>4</v>
      </c>
      <c r="J78" s="349" t="s">
        <v>699</v>
      </c>
      <c r="L78" s="355">
        <f>'Расчёт цен'!AX90</f>
        <v>654</v>
      </c>
    </row>
    <row r="79" spans="1:12" ht="29.6">
      <c r="A79" s="20" t="s">
        <v>82</v>
      </c>
      <c r="B79" s="346" t="s">
        <v>851</v>
      </c>
      <c r="C79" s="346" t="s">
        <v>699</v>
      </c>
      <c r="D79" s="3" t="s">
        <v>852</v>
      </c>
      <c r="E79" s="347">
        <v>570</v>
      </c>
      <c r="F79" s="348">
        <v>538</v>
      </c>
      <c r="G79" s="348">
        <f t="shared" si="1"/>
        <v>67.540000000000006</v>
      </c>
      <c r="H79" s="352">
        <f>'Расчёт цен'!AO91</f>
        <v>955</v>
      </c>
      <c r="I79" s="21" t="s">
        <v>4</v>
      </c>
      <c r="J79" s="349" t="s">
        <v>699</v>
      </c>
      <c r="L79" s="355">
        <f>'Расчёт цен'!AX91</f>
        <v>2588</v>
      </c>
    </row>
    <row r="80" spans="1:12" ht="29.6">
      <c r="A80" s="20" t="s">
        <v>83</v>
      </c>
      <c r="B80" s="346" t="s">
        <v>853</v>
      </c>
      <c r="C80" s="346" t="s">
        <v>699</v>
      </c>
      <c r="D80" s="3" t="s">
        <v>854</v>
      </c>
      <c r="E80" s="347">
        <v>350</v>
      </c>
      <c r="F80" s="348">
        <v>496</v>
      </c>
      <c r="G80" s="348">
        <f t="shared" si="1"/>
        <v>107.43</v>
      </c>
      <c r="H80" s="352">
        <f>'Расчёт цен'!AO92</f>
        <v>726</v>
      </c>
      <c r="I80" s="21" t="s">
        <v>4</v>
      </c>
      <c r="J80" s="349" t="s">
        <v>699</v>
      </c>
      <c r="L80" s="355">
        <f>'Расчёт цен'!AX92</f>
        <v>1945</v>
      </c>
    </row>
    <row r="81" spans="1:12" ht="29.6">
      <c r="A81" s="20" t="s">
        <v>84</v>
      </c>
      <c r="B81" s="346" t="s">
        <v>855</v>
      </c>
      <c r="C81" s="346" t="s">
        <v>699</v>
      </c>
      <c r="D81" s="3" t="s">
        <v>856</v>
      </c>
      <c r="E81" s="347">
        <v>300</v>
      </c>
      <c r="F81" s="348">
        <v>198</v>
      </c>
      <c r="G81" s="348">
        <f t="shared" si="1"/>
        <v>51</v>
      </c>
      <c r="H81" s="352">
        <f>'Расчёт цен'!AO93</f>
        <v>453</v>
      </c>
      <c r="I81" s="21" t="s">
        <v>4</v>
      </c>
      <c r="J81" s="349" t="s">
        <v>699</v>
      </c>
      <c r="L81" s="355">
        <f>'Расчёт цен'!AX93</f>
        <v>1191</v>
      </c>
    </row>
    <row r="82" spans="1:12" ht="29.6">
      <c r="A82" s="20" t="s">
        <v>85</v>
      </c>
      <c r="B82" s="346" t="s">
        <v>857</v>
      </c>
      <c r="C82" s="346" t="s">
        <v>699</v>
      </c>
      <c r="D82" s="3" t="s">
        <v>858</v>
      </c>
      <c r="E82" s="347">
        <v>310</v>
      </c>
      <c r="F82" s="348">
        <v>323</v>
      </c>
      <c r="G82" s="348">
        <f t="shared" si="1"/>
        <v>83.87</v>
      </c>
      <c r="H82" s="352">
        <f>'Расчёт цен'!AO94</f>
        <v>570</v>
      </c>
      <c r="I82" s="21" t="s">
        <v>4</v>
      </c>
      <c r="J82" s="349" t="s">
        <v>699</v>
      </c>
      <c r="L82" s="355">
        <f>'Расчёт цен'!AX94</f>
        <v>1518</v>
      </c>
    </row>
    <row r="83" spans="1:12" ht="29.6">
      <c r="A83" s="20" t="s">
        <v>86</v>
      </c>
      <c r="B83" s="346" t="s">
        <v>859</v>
      </c>
      <c r="C83" s="346" t="s">
        <v>699</v>
      </c>
      <c r="D83" s="3" t="s">
        <v>860</v>
      </c>
      <c r="E83" s="347">
        <v>565</v>
      </c>
      <c r="F83" s="348">
        <v>861</v>
      </c>
      <c r="G83" s="348">
        <f t="shared" si="1"/>
        <v>100.88</v>
      </c>
      <c r="H83" s="352">
        <f>'Расчёт цен'!AO95</f>
        <v>1135</v>
      </c>
      <c r="I83" s="21" t="s">
        <v>4</v>
      </c>
      <c r="J83" s="349" t="s">
        <v>699</v>
      </c>
      <c r="L83" s="355">
        <f>'Расчёт цен'!AX95</f>
        <v>3085</v>
      </c>
    </row>
    <row r="84" spans="1:12" ht="29.6">
      <c r="A84" s="20" t="s">
        <v>87</v>
      </c>
      <c r="B84" s="346" t="s">
        <v>861</v>
      </c>
      <c r="C84" s="346" t="s">
        <v>699</v>
      </c>
      <c r="D84" s="3" t="s">
        <v>862</v>
      </c>
      <c r="E84" s="347">
        <v>295</v>
      </c>
      <c r="F84" s="348">
        <v>265</v>
      </c>
      <c r="G84" s="348">
        <f t="shared" si="1"/>
        <v>72.88</v>
      </c>
      <c r="H84" s="352">
        <f>'Расчёт цен'!AO96</f>
        <v>510</v>
      </c>
      <c r="I84" s="21" t="s">
        <v>4</v>
      </c>
      <c r="J84" s="349" t="s">
        <v>699</v>
      </c>
      <c r="L84" s="355">
        <f>'Расчёт цен'!AX96</f>
        <v>1344</v>
      </c>
    </row>
    <row r="85" spans="1:12" ht="29.6">
      <c r="A85" s="20" t="s">
        <v>88</v>
      </c>
      <c r="B85" s="346" t="s">
        <v>863</v>
      </c>
      <c r="C85" s="346" t="s">
        <v>699</v>
      </c>
      <c r="D85" s="3" t="s">
        <v>864</v>
      </c>
      <c r="E85" s="347">
        <v>300</v>
      </c>
      <c r="F85" s="348">
        <v>198</v>
      </c>
      <c r="G85" s="348">
        <f t="shared" si="1"/>
        <v>51</v>
      </c>
      <c r="H85" s="352">
        <f>'Расчёт цен'!AO97</f>
        <v>453</v>
      </c>
      <c r="I85" s="21" t="s">
        <v>4</v>
      </c>
      <c r="J85" s="349" t="s">
        <v>699</v>
      </c>
      <c r="L85" s="355">
        <f>'Расчёт цен'!AX97</f>
        <v>1191</v>
      </c>
    </row>
    <row r="86" spans="1:12" ht="29.6">
      <c r="A86" s="20" t="s">
        <v>89</v>
      </c>
      <c r="B86" s="346" t="s">
        <v>865</v>
      </c>
      <c r="C86" s="346" t="s">
        <v>699</v>
      </c>
      <c r="D86" s="3" t="s">
        <v>866</v>
      </c>
      <c r="E86" s="347">
        <v>380</v>
      </c>
      <c r="F86" s="348">
        <v>557</v>
      </c>
      <c r="G86" s="348">
        <f t="shared" si="1"/>
        <v>95</v>
      </c>
      <c r="H86" s="352">
        <f>'Расчёт цен'!AO98</f>
        <v>741</v>
      </c>
      <c r="I86" s="21" t="s">
        <v>4</v>
      </c>
      <c r="J86" s="349" t="s">
        <v>699</v>
      </c>
      <c r="L86" s="355">
        <f>'Расчёт цен'!AX98</f>
        <v>1996</v>
      </c>
    </row>
    <row r="87" spans="1:12" ht="29.6">
      <c r="A87" s="20" t="s">
        <v>90</v>
      </c>
      <c r="B87" s="346" t="s">
        <v>867</v>
      </c>
      <c r="C87" s="346" t="s">
        <v>699</v>
      </c>
      <c r="D87" s="3" t="s">
        <v>868</v>
      </c>
      <c r="E87" s="347">
        <v>430</v>
      </c>
      <c r="F87" s="348">
        <v>678</v>
      </c>
      <c r="G87" s="348">
        <f t="shared" si="1"/>
        <v>122.09</v>
      </c>
      <c r="H87" s="352">
        <f>'Расчёт цен'!AO99</f>
        <v>955</v>
      </c>
      <c r="I87" s="21" t="s">
        <v>4</v>
      </c>
      <c r="J87" s="349" t="s">
        <v>699</v>
      </c>
      <c r="L87" s="355">
        <f>'Расчёт цен'!AX99</f>
        <v>2588</v>
      </c>
    </row>
    <row r="88" spans="1:12" ht="29.6">
      <c r="A88" s="20" t="s">
        <v>91</v>
      </c>
      <c r="B88" s="346" t="s">
        <v>869</v>
      </c>
      <c r="C88" s="346" t="s">
        <v>699</v>
      </c>
      <c r="D88" s="3" t="s">
        <v>870</v>
      </c>
      <c r="E88" s="347">
        <v>430</v>
      </c>
      <c r="F88" s="348">
        <v>678</v>
      </c>
      <c r="G88" s="348">
        <f t="shared" si="1"/>
        <v>122.09</v>
      </c>
      <c r="H88" s="352">
        <f>'Расчёт цен'!AO100</f>
        <v>955</v>
      </c>
      <c r="I88" s="21" t="s">
        <v>4</v>
      </c>
      <c r="J88" s="349" t="s">
        <v>699</v>
      </c>
      <c r="L88" s="355">
        <f>'Расчёт цен'!AX100</f>
        <v>2588</v>
      </c>
    </row>
    <row r="89" spans="1:12" ht="29.6">
      <c r="A89" s="20" t="s">
        <v>92</v>
      </c>
      <c r="B89" s="346" t="s">
        <v>871</v>
      </c>
      <c r="C89" s="346" t="s">
        <v>699</v>
      </c>
      <c r="D89" s="3" t="s">
        <v>872</v>
      </c>
      <c r="E89" s="347">
        <v>280</v>
      </c>
      <c r="F89" s="348">
        <v>456</v>
      </c>
      <c r="G89" s="348">
        <f t="shared" si="1"/>
        <v>106.79</v>
      </c>
      <c r="H89" s="352">
        <f>'Расчёт цен'!AO101</f>
        <v>579</v>
      </c>
      <c r="I89" s="21" t="s">
        <v>4</v>
      </c>
      <c r="J89" s="349" t="s">
        <v>699</v>
      </c>
      <c r="L89" s="355">
        <f>'Расчёт цен'!AX101</f>
        <v>1541</v>
      </c>
    </row>
    <row r="90" spans="1:12" ht="29.6">
      <c r="A90" s="20" t="s">
        <v>93</v>
      </c>
      <c r="B90" s="346" t="s">
        <v>873</v>
      </c>
      <c r="C90" s="346" t="s">
        <v>699</v>
      </c>
      <c r="D90" s="3" t="s">
        <v>874</v>
      </c>
      <c r="E90" s="347">
        <v>280</v>
      </c>
      <c r="F90" s="348">
        <v>456</v>
      </c>
      <c r="G90" s="348">
        <f t="shared" si="1"/>
        <v>106.79</v>
      </c>
      <c r="H90" s="352">
        <f>'Расчёт цен'!AO102</f>
        <v>579</v>
      </c>
      <c r="I90" s="21" t="s">
        <v>4</v>
      </c>
      <c r="J90" s="349" t="s">
        <v>699</v>
      </c>
      <c r="L90" s="355">
        <f>'Расчёт цен'!AX102</f>
        <v>1541</v>
      </c>
    </row>
    <row r="91" spans="1:12" ht="29.6">
      <c r="A91" s="20" t="s">
        <v>94</v>
      </c>
      <c r="B91" s="346" t="s">
        <v>875</v>
      </c>
      <c r="C91" s="346" t="s">
        <v>699</v>
      </c>
      <c r="D91" s="3" t="s">
        <v>876</v>
      </c>
      <c r="E91" s="347">
        <v>427</v>
      </c>
      <c r="F91" s="348">
        <v>242</v>
      </c>
      <c r="G91" s="348">
        <f t="shared" si="1"/>
        <v>24.59</v>
      </c>
      <c r="H91" s="352">
        <f>'Расчёт цен'!AO103</f>
        <v>532</v>
      </c>
      <c r="I91" s="21" t="s">
        <v>17</v>
      </c>
      <c r="J91" s="349" t="s">
        <v>699</v>
      </c>
      <c r="L91" s="355">
        <f>'Расчёт цен'!AX103</f>
        <v>1916</v>
      </c>
    </row>
    <row r="92" spans="1:12" ht="29.6">
      <c r="A92" s="20" t="s">
        <v>95</v>
      </c>
      <c r="B92" s="346" t="s">
        <v>877</v>
      </c>
      <c r="C92" s="346" t="s">
        <v>699</v>
      </c>
      <c r="D92" s="3" t="s">
        <v>878</v>
      </c>
      <c r="E92" s="347">
        <v>475</v>
      </c>
      <c r="F92" s="348">
        <v>364</v>
      </c>
      <c r="G92" s="348">
        <f t="shared" si="1"/>
        <v>26.32</v>
      </c>
      <c r="H92" s="352">
        <f>'Расчёт цен'!AO105</f>
        <v>600</v>
      </c>
      <c r="I92" s="21" t="s">
        <v>17</v>
      </c>
      <c r="J92" s="349" t="s">
        <v>699</v>
      </c>
      <c r="L92" s="355">
        <f>'Расчёт цен'!AX105</f>
        <v>2161</v>
      </c>
    </row>
    <row r="93" spans="1:12" ht="29.6">
      <c r="A93" s="20" t="s">
        <v>96</v>
      </c>
      <c r="B93" s="346" t="s">
        <v>879</v>
      </c>
      <c r="C93" s="346" t="s">
        <v>699</v>
      </c>
      <c r="D93" s="3" t="s">
        <v>880</v>
      </c>
      <c r="E93" s="347">
        <v>617</v>
      </c>
      <c r="F93" s="348">
        <v>474</v>
      </c>
      <c r="G93" s="348">
        <f t="shared" si="1"/>
        <v>26.42</v>
      </c>
      <c r="H93" s="354">
        <f>'Расчёт цен'!AO106</f>
        <v>780</v>
      </c>
      <c r="I93" s="21" t="s">
        <v>17</v>
      </c>
      <c r="J93" s="349" t="s">
        <v>699</v>
      </c>
      <c r="L93" s="357">
        <f>'Расчёт цен'!AX106</f>
        <v>2810</v>
      </c>
    </row>
    <row r="94" spans="1:12" ht="29.6">
      <c r="A94" s="20" t="s">
        <v>97</v>
      </c>
      <c r="B94" s="346" t="s">
        <v>881</v>
      </c>
      <c r="C94" s="346" t="s">
        <v>699</v>
      </c>
      <c r="D94" s="3" t="s">
        <v>882</v>
      </c>
      <c r="E94" s="347">
        <v>437</v>
      </c>
      <c r="F94" s="348">
        <v>243</v>
      </c>
      <c r="G94" s="348">
        <f t="shared" si="1"/>
        <v>26.32</v>
      </c>
      <c r="H94" s="352">
        <f>'Расчёт цен'!AO107</f>
        <v>552</v>
      </c>
      <c r="I94" s="21" t="s">
        <v>17</v>
      </c>
      <c r="J94" s="349" t="s">
        <v>699</v>
      </c>
      <c r="L94" s="355">
        <f>'Расчёт цен'!AX107</f>
        <v>1975</v>
      </c>
    </row>
    <row r="95" spans="1:12" ht="29.6">
      <c r="A95" s="20" t="s">
        <v>98</v>
      </c>
      <c r="B95" s="346" t="s">
        <v>883</v>
      </c>
      <c r="C95" s="346" t="s">
        <v>699</v>
      </c>
      <c r="D95" s="3" t="s">
        <v>884</v>
      </c>
      <c r="E95" s="347">
        <v>437</v>
      </c>
      <c r="F95" s="348">
        <v>243</v>
      </c>
      <c r="G95" s="348">
        <f t="shared" si="1"/>
        <v>26.32</v>
      </c>
      <c r="H95" s="352">
        <f>'Расчёт цен'!AO109</f>
        <v>552</v>
      </c>
      <c r="I95" s="21" t="s">
        <v>17</v>
      </c>
      <c r="J95" s="349" t="s">
        <v>699</v>
      </c>
      <c r="L95" s="355">
        <f>'Расчёт цен'!AX109</f>
        <v>1975</v>
      </c>
    </row>
    <row r="96" spans="1:12" ht="29.6">
      <c r="A96" s="20" t="s">
        <v>99</v>
      </c>
      <c r="B96" s="346" t="s">
        <v>885</v>
      </c>
      <c r="C96" s="346" t="s">
        <v>699</v>
      </c>
      <c r="D96" s="3" t="s">
        <v>886</v>
      </c>
      <c r="E96" s="347">
        <v>437</v>
      </c>
      <c r="F96" s="348">
        <v>243</v>
      </c>
      <c r="G96" s="348">
        <f t="shared" si="1"/>
        <v>26.32</v>
      </c>
      <c r="H96" s="352">
        <f>'Расчёт цен'!AO111</f>
        <v>552</v>
      </c>
      <c r="I96" s="21" t="s">
        <v>17</v>
      </c>
      <c r="J96" s="349" t="s">
        <v>699</v>
      </c>
      <c r="L96" s="355">
        <f>'Расчёт цен'!AX111</f>
        <v>1975</v>
      </c>
    </row>
    <row r="97" spans="1:12" ht="29.6">
      <c r="A97" s="20" t="s">
        <v>100</v>
      </c>
      <c r="B97" s="346" t="s">
        <v>887</v>
      </c>
      <c r="C97" s="346" t="s">
        <v>699</v>
      </c>
      <c r="D97" s="3" t="s">
        <v>888</v>
      </c>
      <c r="E97" s="347">
        <v>485</v>
      </c>
      <c r="F97" s="348">
        <v>486</v>
      </c>
      <c r="G97" s="348">
        <f t="shared" si="1"/>
        <v>84.95</v>
      </c>
      <c r="H97" s="352">
        <f>'Расчёт цен'!AO115</f>
        <v>897</v>
      </c>
      <c r="I97" s="21" t="s">
        <v>17</v>
      </c>
      <c r="J97" s="349" t="s">
        <v>699</v>
      </c>
      <c r="L97" s="355">
        <f>'Расчёт цен'!AX115</f>
        <v>2744</v>
      </c>
    </row>
    <row r="98" spans="1:12" ht="29.6">
      <c r="A98" s="20" t="s">
        <v>101</v>
      </c>
      <c r="B98" s="346" t="s">
        <v>889</v>
      </c>
      <c r="C98" s="346" t="s">
        <v>699</v>
      </c>
      <c r="D98" s="3" t="s">
        <v>890</v>
      </c>
      <c r="E98" s="347">
        <v>509</v>
      </c>
      <c r="F98" s="348">
        <v>511</v>
      </c>
      <c r="G98" s="348">
        <f t="shared" si="1"/>
        <v>84.28</v>
      </c>
      <c r="H98" s="354">
        <f>'Расчёт цен'!AO117</f>
        <v>938</v>
      </c>
      <c r="I98" s="21" t="s">
        <v>17</v>
      </c>
      <c r="J98" s="349" t="s">
        <v>699</v>
      </c>
      <c r="L98" s="357">
        <f>'Расчёт цен'!AX117</f>
        <v>2868</v>
      </c>
    </row>
    <row r="99" spans="1:12" ht="29.6">
      <c r="A99" s="20" t="s">
        <v>102</v>
      </c>
      <c r="B99" s="346" t="s">
        <v>891</v>
      </c>
      <c r="C99" s="346" t="s">
        <v>699</v>
      </c>
      <c r="D99" s="3" t="s">
        <v>892</v>
      </c>
      <c r="E99" s="347">
        <v>485</v>
      </c>
      <c r="F99" s="348">
        <v>486</v>
      </c>
      <c r="G99" s="348">
        <f t="shared" si="1"/>
        <v>84.95</v>
      </c>
      <c r="H99" s="352">
        <f>'Расчёт цен'!AO115</f>
        <v>897</v>
      </c>
      <c r="I99" s="21" t="s">
        <v>17</v>
      </c>
      <c r="J99" s="349" t="s">
        <v>699</v>
      </c>
      <c r="L99" s="355">
        <f>'Расчёт цен'!AX115</f>
        <v>2744</v>
      </c>
    </row>
    <row r="100" spans="1:12" ht="29.6">
      <c r="A100" s="20" t="s">
        <v>103</v>
      </c>
      <c r="B100" s="346" t="s">
        <v>893</v>
      </c>
      <c r="C100" s="346" t="s">
        <v>699</v>
      </c>
      <c r="D100" s="3" t="s">
        <v>894</v>
      </c>
      <c r="E100" s="347">
        <v>509</v>
      </c>
      <c r="F100" s="348">
        <v>511</v>
      </c>
      <c r="G100" s="348">
        <f t="shared" si="1"/>
        <v>84.28</v>
      </c>
      <c r="H100" s="354">
        <f>'Расчёт цен'!AO117</f>
        <v>938</v>
      </c>
      <c r="I100" s="21" t="s">
        <v>17</v>
      </c>
      <c r="J100" s="349" t="s">
        <v>699</v>
      </c>
      <c r="L100" s="357">
        <f>'Расчёт цен'!AX117</f>
        <v>2868</v>
      </c>
    </row>
    <row r="101" spans="1:12" ht="29.6">
      <c r="A101" s="20" t="s">
        <v>104</v>
      </c>
      <c r="B101" s="346" t="s">
        <v>895</v>
      </c>
      <c r="C101" s="346" t="s">
        <v>699</v>
      </c>
      <c r="D101" s="3" t="s">
        <v>896</v>
      </c>
      <c r="E101" s="347">
        <v>140</v>
      </c>
      <c r="F101" s="348">
        <v>102</v>
      </c>
      <c r="G101" s="348">
        <f t="shared" si="1"/>
        <v>55.71</v>
      </c>
      <c r="H101" s="352">
        <f>'Расчёт цен'!AO119</f>
        <v>218</v>
      </c>
      <c r="I101" s="21" t="s">
        <v>12</v>
      </c>
      <c r="J101" s="349" t="s">
        <v>699</v>
      </c>
      <c r="L101" s="355">
        <f>'Расчёт цен'!AX119</f>
        <v>719</v>
      </c>
    </row>
    <row r="102" spans="1:12" ht="29.6">
      <c r="A102" s="20" t="s">
        <v>105</v>
      </c>
      <c r="B102" s="346" t="s">
        <v>897</v>
      </c>
      <c r="C102" s="346" t="s">
        <v>699</v>
      </c>
      <c r="D102" s="3" t="s">
        <v>898</v>
      </c>
      <c r="E102" s="347">
        <v>140</v>
      </c>
      <c r="F102" s="348">
        <v>102</v>
      </c>
      <c r="G102" s="348">
        <f t="shared" si="1"/>
        <v>55.71</v>
      </c>
      <c r="H102" s="352">
        <f>'Расчёт цен'!AO120</f>
        <v>218</v>
      </c>
      <c r="I102" s="21" t="s">
        <v>12</v>
      </c>
      <c r="J102" s="349" t="s">
        <v>699</v>
      </c>
      <c r="L102" s="355">
        <f>'Расчёт цен'!AX120</f>
        <v>719</v>
      </c>
    </row>
    <row r="103" spans="1:12" ht="29.6">
      <c r="A103" s="20" t="s">
        <v>106</v>
      </c>
      <c r="B103" s="346" t="s">
        <v>899</v>
      </c>
      <c r="C103" s="346" t="s">
        <v>699</v>
      </c>
      <c r="D103" s="3" t="s">
        <v>900</v>
      </c>
      <c r="E103" s="347">
        <v>140</v>
      </c>
      <c r="F103" s="348">
        <v>102</v>
      </c>
      <c r="G103" s="348">
        <f t="shared" si="1"/>
        <v>55.71</v>
      </c>
      <c r="H103" s="352">
        <f>'Расчёт цен'!AO121</f>
        <v>218</v>
      </c>
      <c r="I103" s="21" t="s">
        <v>12</v>
      </c>
      <c r="J103" s="349" t="s">
        <v>699</v>
      </c>
      <c r="L103" s="355">
        <f>'Расчёт цен'!AX121</f>
        <v>719</v>
      </c>
    </row>
    <row r="106" spans="1:12">
      <c r="H106" s="32" t="s">
        <v>901</v>
      </c>
      <c r="L106" s="32" t="s">
        <v>902</v>
      </c>
    </row>
  </sheetData>
  <protectedRanges>
    <protectedRange sqref="A3:G103 I3:J103 H3:H13 H18:H103 L3:L13 L18:L103" name="Цены номенклатуры"/>
  </protectedRanges>
  <mergeCells count="5">
    <mergeCell ref="A1:A2"/>
    <mergeCell ref="B1:B2"/>
    <mergeCell ref="C1:C2"/>
    <mergeCell ref="D1:D2"/>
    <mergeCell ref="E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64"/>
  <sheetViews>
    <sheetView zoomScaleNormal="100" workbookViewId="0">
      <pane xSplit="14" ySplit="4" topLeftCell="O98" activePane="bottomRight" state="frozen"/>
      <selection pane="topRight" activeCell="O1" sqref="O1"/>
      <selection pane="bottomLeft" activeCell="A5" sqref="A5"/>
      <selection pane="bottomRight" activeCell="C41" sqref="C41"/>
    </sheetView>
  </sheetViews>
  <sheetFormatPr defaultRowHeight="14.8"/>
  <cols>
    <col min="1" max="1" width="3.33203125" customWidth="1"/>
    <col min="2" max="2" width="23.21875" customWidth="1"/>
    <col min="3" max="3" width="16.44140625" style="32" customWidth="1"/>
    <col min="4" max="4" width="7" customWidth="1"/>
    <col min="6" max="7" width="7" customWidth="1"/>
    <col min="8" max="8" width="7.6640625" customWidth="1"/>
    <col min="9" max="9" width="8.5546875" customWidth="1"/>
    <col min="10" max="10" width="6.5546875" customWidth="1"/>
    <col min="11" max="11" width="6.33203125" customWidth="1"/>
    <col min="12" max="12" width="6.6640625" customWidth="1"/>
    <col min="13" max="13" width="8.44140625" customWidth="1"/>
    <col min="14" max="14" width="9.44140625" customWidth="1"/>
    <col min="15" max="15" width="1.44140625" style="32" customWidth="1"/>
    <col min="16" max="16" width="7.6640625" customWidth="1"/>
    <col min="23" max="24" width="3.21875" style="32" customWidth="1"/>
    <col min="25" max="25" width="9.5546875" style="32" customWidth="1"/>
    <col min="26" max="29" width="8.88671875" style="32"/>
    <col min="30" max="30" width="10" style="32" customWidth="1"/>
    <col min="31" max="31" width="8.88671875" style="32"/>
    <col min="32" max="32" width="9.6640625" style="32" customWidth="1"/>
    <col min="33" max="33" width="7.6640625" style="32" customWidth="1"/>
    <col min="34" max="34" width="1.6640625" style="32" customWidth="1"/>
    <col min="35" max="35" width="9.5546875" style="32" customWidth="1"/>
    <col min="36" max="38" width="8.88671875" style="32"/>
    <col min="39" max="40" width="9.88671875" style="32" customWidth="1"/>
    <col min="41" max="41" width="9.5546875" style="32" customWidth="1"/>
    <col min="42" max="42" width="10.88671875" style="32" customWidth="1"/>
    <col min="43" max="43" width="8.88671875" style="32"/>
    <col min="44" max="44" width="9.5546875" style="32" customWidth="1"/>
    <col min="45" max="47" width="8.88671875" style="32"/>
    <col min="48" max="49" width="9.88671875" style="32" customWidth="1"/>
    <col min="50" max="50" width="9.5546875" style="32" customWidth="1"/>
    <col min="51" max="51" width="10.88671875" style="32" customWidth="1"/>
    <col min="52" max="52" width="8.88671875" style="32"/>
    <col min="53" max="53" width="7.44140625" style="32" customWidth="1"/>
    <col min="54" max="56" width="8.88671875" style="32"/>
    <col min="57" max="58" width="9.88671875" style="32" customWidth="1"/>
    <col min="59" max="59" width="9.5546875" style="32" customWidth="1"/>
    <col min="60" max="60" width="10.88671875" style="32" customWidth="1"/>
    <col min="61" max="61" width="8.88671875" style="32"/>
    <col min="62" max="62" width="7.44140625" customWidth="1"/>
    <col min="80" max="80" width="2.88671875" style="32" customWidth="1"/>
    <col min="88" max="88" width="17.44140625" style="32" customWidth="1"/>
    <col min="89" max="89" width="15.5546875" customWidth="1"/>
    <col min="91" max="91" width="3" style="32" customWidth="1"/>
    <col min="102" max="102" width="3" style="32" customWidth="1"/>
    <col min="103" max="111" width="8.88671875" style="32"/>
  </cols>
  <sheetData>
    <row r="1" spans="1:111" ht="16.100000000000001" customHeight="1">
      <c r="C1" s="99"/>
      <c r="D1" s="205"/>
      <c r="E1" s="46"/>
      <c r="F1" s="46"/>
      <c r="G1" s="46"/>
      <c r="H1" s="46"/>
      <c r="I1" s="46"/>
      <c r="J1" s="46"/>
      <c r="K1" s="46"/>
      <c r="L1" s="46"/>
      <c r="M1" s="46"/>
      <c r="N1" s="32"/>
      <c r="P1" s="389" t="s">
        <v>139</v>
      </c>
      <c r="Y1" s="385" t="s">
        <v>150</v>
      </c>
      <c r="AI1" s="387" t="s">
        <v>151</v>
      </c>
      <c r="AR1" s="385" t="s">
        <v>152</v>
      </c>
      <c r="BA1" s="387" t="s">
        <v>160</v>
      </c>
      <c r="BJ1" s="387" t="s">
        <v>159</v>
      </c>
      <c r="BK1" s="32"/>
      <c r="BL1" s="32"/>
      <c r="BM1" s="32"/>
      <c r="BN1" s="32"/>
      <c r="BO1" s="32"/>
      <c r="BP1" s="32"/>
      <c r="BQ1" s="32"/>
      <c r="BR1" s="32"/>
      <c r="BS1" s="387" t="s">
        <v>161</v>
      </c>
      <c r="BT1" s="32"/>
      <c r="BU1" s="32"/>
      <c r="BV1" s="32"/>
      <c r="BW1" s="32"/>
      <c r="BX1" s="32"/>
      <c r="BY1" s="32"/>
      <c r="BZ1" s="32"/>
      <c r="CA1" s="32"/>
      <c r="CB1" s="214"/>
      <c r="CC1" s="387" t="s">
        <v>162</v>
      </c>
      <c r="CD1" s="32"/>
      <c r="CE1" s="32"/>
      <c r="CF1" s="32"/>
      <c r="CG1" s="32"/>
      <c r="CH1" s="32"/>
      <c r="CI1" s="32"/>
      <c r="CK1" s="32"/>
      <c r="CL1" s="32"/>
      <c r="CN1" s="387" t="s">
        <v>165</v>
      </c>
      <c r="CO1" s="32"/>
      <c r="CP1" s="32"/>
      <c r="CQ1" s="32"/>
      <c r="CR1" s="32"/>
      <c r="CS1" s="32"/>
      <c r="CT1" s="32"/>
      <c r="CU1" s="32"/>
      <c r="CV1" s="32"/>
      <c r="CW1" s="32"/>
      <c r="CY1" s="387" t="s">
        <v>596</v>
      </c>
    </row>
    <row r="2" spans="1:111" ht="15.45" thickBot="1">
      <c r="P2" s="390"/>
      <c r="Q2" s="57">
        <f>Цены1!G13</f>
        <v>327.59999999999997</v>
      </c>
      <c r="R2" s="57">
        <f>Цены1!F13</f>
        <v>3.15</v>
      </c>
      <c r="S2" s="52">
        <f>Цены1!G33</f>
        <v>30</v>
      </c>
      <c r="T2" s="53">
        <f>Цены1!G34</f>
        <v>20</v>
      </c>
      <c r="U2" s="60">
        <v>10</v>
      </c>
      <c r="Y2" s="386"/>
      <c r="Z2" s="49">
        <f>Цены1!G14</f>
        <v>374.40000000000003</v>
      </c>
      <c r="AA2" s="49">
        <f>Цены1!F14</f>
        <v>3.15</v>
      </c>
      <c r="AB2" s="52">
        <v>30</v>
      </c>
      <c r="AC2" s="53">
        <v>20</v>
      </c>
      <c r="AD2" s="60">
        <v>10</v>
      </c>
      <c r="AI2" s="388"/>
      <c r="AJ2" s="49">
        <f>Цены1!G17</f>
        <v>360</v>
      </c>
      <c r="AK2" s="49">
        <f>Цены1!F17</f>
        <v>3.88</v>
      </c>
      <c r="AL2" s="52">
        <f>Цены1!$G$33</f>
        <v>30</v>
      </c>
      <c r="AM2" s="53">
        <f>Цены1!$G$34</f>
        <v>20</v>
      </c>
      <c r="AN2" s="60">
        <f>Цены1!$G$35</f>
        <v>10</v>
      </c>
      <c r="AR2" s="386"/>
      <c r="AS2" s="49">
        <f>Цены1!G28</f>
        <v>1316.4</v>
      </c>
      <c r="AT2" s="49">
        <f>Цены1!F28</f>
        <v>3.95</v>
      </c>
      <c r="AU2" s="52">
        <f>Цены1!$G$33</f>
        <v>30</v>
      </c>
      <c r="AV2" s="53">
        <f>Цены1!$G$34</f>
        <v>20</v>
      </c>
      <c r="AW2" s="60">
        <f>Цены1!$G$35</f>
        <v>10</v>
      </c>
      <c r="BA2" s="388"/>
      <c r="BB2" s="49">
        <f>Цены1!G27</f>
        <v>1304.3999999999999</v>
      </c>
      <c r="BC2" s="49">
        <f>Цены1!F27</f>
        <v>3.95</v>
      </c>
      <c r="BD2" s="52">
        <f>Цены1!$G$33</f>
        <v>30</v>
      </c>
      <c r="BE2" s="53">
        <f>Цены1!$G$34</f>
        <v>20</v>
      </c>
      <c r="BF2" s="62">
        <f>Цены1!$G$35</f>
        <v>10</v>
      </c>
      <c r="BJ2" s="388"/>
      <c r="BK2" s="49">
        <f>Цены1!G26</f>
        <v>1231.2</v>
      </c>
      <c r="BL2" s="49">
        <f>Цены1!F26</f>
        <v>3.95</v>
      </c>
      <c r="BM2" s="52">
        <f>Цены1!$G$33</f>
        <v>30</v>
      </c>
      <c r="BN2" s="53">
        <f>Цены1!$G$34</f>
        <v>20</v>
      </c>
      <c r="BO2" s="62">
        <f>Цены1!$G$35</f>
        <v>10</v>
      </c>
      <c r="BP2" s="32"/>
      <c r="BQ2" s="32"/>
      <c r="BR2" s="32"/>
      <c r="BS2" s="388"/>
      <c r="BT2" s="49">
        <f>Цены1!G25</f>
        <v>964.8</v>
      </c>
      <c r="BU2" s="49">
        <f>Цены1!F25</f>
        <v>3.95</v>
      </c>
      <c r="BV2" s="52">
        <f>Цены1!$G$33</f>
        <v>30</v>
      </c>
      <c r="BW2" s="53">
        <f>Цены1!$G$34</f>
        <v>20</v>
      </c>
      <c r="BX2" s="62">
        <f>Цены1!$G$35</f>
        <v>10</v>
      </c>
      <c r="BY2" s="32"/>
      <c r="BZ2" s="32"/>
      <c r="CA2" s="32"/>
      <c r="CB2" s="214"/>
      <c r="CC2" s="388"/>
      <c r="CD2" s="49">
        <f>Цены1!G5</f>
        <v>319.68</v>
      </c>
      <c r="CE2" s="49">
        <f>Цены1!F5</f>
        <v>3.85</v>
      </c>
      <c r="CF2" s="52">
        <f>Цены1!$G$33</f>
        <v>30</v>
      </c>
      <c r="CG2" s="53">
        <f>Цены1!$G$34</f>
        <v>20</v>
      </c>
      <c r="CH2" s="62">
        <f>Цены1!$G$35</f>
        <v>10</v>
      </c>
      <c r="CI2" s="32"/>
      <c r="CK2" s="32"/>
      <c r="CL2" s="32"/>
      <c r="CN2" s="388"/>
      <c r="CO2" s="49">
        <f>Цены1!G6</f>
        <v>496.80000000000007</v>
      </c>
      <c r="CP2" s="49">
        <f>Цены1!F6</f>
        <v>5.7</v>
      </c>
      <c r="CQ2" s="52">
        <f>Цены1!$G$33</f>
        <v>30</v>
      </c>
      <c r="CR2" s="53">
        <f>Цены1!$G$34</f>
        <v>20</v>
      </c>
      <c r="CS2" s="62">
        <f>Цены1!$G$35</f>
        <v>10</v>
      </c>
      <c r="CT2" s="32"/>
      <c r="CU2" s="32"/>
      <c r="CV2" s="32"/>
      <c r="CW2" s="32"/>
      <c r="CY2" s="388"/>
      <c r="CZ2" s="49">
        <f>Цены1!G7</f>
        <v>568.80000000000007</v>
      </c>
      <c r="DA2" s="49">
        <f>Цены1!F7</f>
        <v>7.08</v>
      </c>
      <c r="DB2" s="52">
        <f>Цены1!$G$33</f>
        <v>30</v>
      </c>
      <c r="DC2" s="53">
        <f>Цены1!$G$34</f>
        <v>20</v>
      </c>
      <c r="DD2" s="62">
        <f>Цены1!$G$35</f>
        <v>10</v>
      </c>
    </row>
    <row r="3" spans="1:111">
      <c r="A3" s="363" t="s">
        <v>0</v>
      </c>
      <c r="B3" s="367" t="s">
        <v>1</v>
      </c>
      <c r="C3" s="80"/>
      <c r="D3" s="372" t="s">
        <v>2</v>
      </c>
      <c r="E3" s="372" t="s">
        <v>107</v>
      </c>
      <c r="F3" s="370" t="s">
        <v>108</v>
      </c>
      <c r="G3" s="370" t="s">
        <v>109</v>
      </c>
      <c r="H3" s="370" t="s">
        <v>110</v>
      </c>
      <c r="I3" s="370" t="s">
        <v>111</v>
      </c>
      <c r="J3" s="370" t="s">
        <v>112</v>
      </c>
      <c r="K3" s="370" t="s">
        <v>113</v>
      </c>
      <c r="L3" s="370" t="s">
        <v>114</v>
      </c>
      <c r="M3" s="370" t="s">
        <v>115</v>
      </c>
      <c r="N3" s="370" t="s">
        <v>138</v>
      </c>
      <c r="O3" s="110"/>
      <c r="P3" s="371" t="s">
        <v>116</v>
      </c>
      <c r="Q3" s="370" t="s">
        <v>117</v>
      </c>
      <c r="R3" s="370" t="s">
        <v>149</v>
      </c>
      <c r="S3" s="370" t="s">
        <v>140</v>
      </c>
      <c r="T3" s="370" t="s">
        <v>141</v>
      </c>
      <c r="U3" s="370" t="s">
        <v>148</v>
      </c>
      <c r="V3" s="370" t="s">
        <v>145</v>
      </c>
      <c r="W3" s="370" t="s">
        <v>146</v>
      </c>
      <c r="X3" s="370" t="s">
        <v>147</v>
      </c>
      <c r="Y3" s="371" t="s">
        <v>116</v>
      </c>
      <c r="Z3" s="370" t="s">
        <v>117</v>
      </c>
      <c r="AA3" s="370" t="s">
        <v>149</v>
      </c>
      <c r="AB3" s="370" t="s">
        <v>140</v>
      </c>
      <c r="AC3" s="370" t="s">
        <v>141</v>
      </c>
      <c r="AD3" s="370" t="s">
        <v>148</v>
      </c>
      <c r="AE3" s="370" t="s">
        <v>145</v>
      </c>
      <c r="AF3" s="370" t="s">
        <v>146</v>
      </c>
      <c r="AG3" s="370" t="s">
        <v>147</v>
      </c>
      <c r="AH3" s="367"/>
      <c r="AI3" s="371" t="s">
        <v>116</v>
      </c>
      <c r="AJ3" s="370" t="s">
        <v>117</v>
      </c>
      <c r="AK3" s="370" t="s">
        <v>149</v>
      </c>
      <c r="AL3" s="370" t="s">
        <v>140</v>
      </c>
      <c r="AM3" s="370" t="s">
        <v>141</v>
      </c>
      <c r="AN3" s="370" t="s">
        <v>148</v>
      </c>
      <c r="AO3" s="370" t="s">
        <v>145</v>
      </c>
      <c r="AP3" s="370" t="s">
        <v>146</v>
      </c>
      <c r="AQ3" s="370" t="s">
        <v>147</v>
      </c>
      <c r="AR3" s="371" t="s">
        <v>116</v>
      </c>
      <c r="AS3" s="370" t="s">
        <v>117</v>
      </c>
      <c r="AT3" s="370" t="s">
        <v>149</v>
      </c>
      <c r="AU3" s="370" t="s">
        <v>140</v>
      </c>
      <c r="AV3" s="370" t="s">
        <v>141</v>
      </c>
      <c r="AW3" s="370" t="s">
        <v>148</v>
      </c>
      <c r="AX3" s="370" t="s">
        <v>145</v>
      </c>
      <c r="AY3" s="370" t="s">
        <v>146</v>
      </c>
      <c r="AZ3" s="370" t="s">
        <v>147</v>
      </c>
      <c r="BA3" s="371" t="s">
        <v>116</v>
      </c>
      <c r="BB3" s="370" t="s">
        <v>117</v>
      </c>
      <c r="BC3" s="370" t="s">
        <v>149</v>
      </c>
      <c r="BD3" s="370" t="s">
        <v>140</v>
      </c>
      <c r="BE3" s="370" t="s">
        <v>141</v>
      </c>
      <c r="BF3" s="370" t="s">
        <v>148</v>
      </c>
      <c r="BG3" s="370" t="s">
        <v>145</v>
      </c>
      <c r="BH3" s="370" t="s">
        <v>146</v>
      </c>
      <c r="BI3" s="370" t="s">
        <v>147</v>
      </c>
      <c r="BJ3" s="371" t="s">
        <v>116</v>
      </c>
      <c r="BK3" s="370" t="s">
        <v>117</v>
      </c>
      <c r="BL3" s="370" t="s">
        <v>149</v>
      </c>
      <c r="BM3" s="370" t="s">
        <v>140</v>
      </c>
      <c r="BN3" s="370" t="s">
        <v>141</v>
      </c>
      <c r="BO3" s="370" t="s">
        <v>148</v>
      </c>
      <c r="BP3" s="370" t="s">
        <v>145</v>
      </c>
      <c r="BQ3" s="370" t="s">
        <v>146</v>
      </c>
      <c r="BR3" s="370" t="s">
        <v>147</v>
      </c>
      <c r="BS3" s="371" t="s">
        <v>116</v>
      </c>
      <c r="BT3" s="370" t="s">
        <v>117</v>
      </c>
      <c r="BU3" s="370" t="s">
        <v>149</v>
      </c>
      <c r="BV3" s="370" t="s">
        <v>140</v>
      </c>
      <c r="BW3" s="370" t="s">
        <v>141</v>
      </c>
      <c r="BX3" s="370" t="s">
        <v>148</v>
      </c>
      <c r="BY3" s="370" t="s">
        <v>145</v>
      </c>
      <c r="BZ3" s="370" t="s">
        <v>146</v>
      </c>
      <c r="CA3" s="370" t="s">
        <v>147</v>
      </c>
      <c r="CB3" s="215"/>
      <c r="CC3" s="371" t="s">
        <v>116</v>
      </c>
      <c r="CD3" s="370" t="s">
        <v>117</v>
      </c>
      <c r="CE3" s="370" t="s">
        <v>149</v>
      </c>
      <c r="CF3" s="370" t="s">
        <v>140</v>
      </c>
      <c r="CG3" s="370" t="s">
        <v>141</v>
      </c>
      <c r="CH3" s="370" t="s">
        <v>148</v>
      </c>
      <c r="CI3" s="370" t="s">
        <v>145</v>
      </c>
      <c r="CJ3" s="370" t="s">
        <v>163</v>
      </c>
      <c r="CK3" s="370" t="s">
        <v>164</v>
      </c>
      <c r="CL3" s="370" t="s">
        <v>147</v>
      </c>
      <c r="CM3" s="221"/>
      <c r="CN3" s="371" t="s">
        <v>116</v>
      </c>
      <c r="CO3" s="370" t="s">
        <v>117</v>
      </c>
      <c r="CP3" s="370" t="s">
        <v>149</v>
      </c>
      <c r="CQ3" s="370" t="s">
        <v>140</v>
      </c>
      <c r="CR3" s="370" t="s">
        <v>141</v>
      </c>
      <c r="CS3" s="370" t="s">
        <v>148</v>
      </c>
      <c r="CT3" s="370" t="s">
        <v>145</v>
      </c>
      <c r="CU3" s="370" t="s">
        <v>163</v>
      </c>
      <c r="CV3" s="370" t="s">
        <v>164</v>
      </c>
      <c r="CW3" s="370" t="s">
        <v>147</v>
      </c>
      <c r="CX3" s="223"/>
      <c r="CY3" s="371" t="s">
        <v>116</v>
      </c>
      <c r="CZ3" s="370" t="s">
        <v>117</v>
      </c>
      <c r="DA3" s="370" t="s">
        <v>149</v>
      </c>
      <c r="DB3" s="370" t="s">
        <v>140</v>
      </c>
      <c r="DC3" s="370" t="s">
        <v>141</v>
      </c>
      <c r="DD3" s="370" t="s">
        <v>148</v>
      </c>
      <c r="DE3" s="370" t="s">
        <v>145</v>
      </c>
      <c r="DF3" s="370" t="s">
        <v>163</v>
      </c>
      <c r="DG3" s="370" t="s">
        <v>164</v>
      </c>
    </row>
    <row r="4" spans="1:111" ht="31.5" customHeight="1" thickBot="1">
      <c r="A4" s="364"/>
      <c r="B4" s="368"/>
      <c r="C4" s="81" t="s">
        <v>340</v>
      </c>
      <c r="D4" s="373"/>
      <c r="E4" s="373"/>
      <c r="F4" s="370"/>
      <c r="G4" s="370"/>
      <c r="H4" s="370"/>
      <c r="I4" s="370"/>
      <c r="J4" s="370"/>
      <c r="K4" s="370"/>
      <c r="L4" s="370"/>
      <c r="M4" s="370"/>
      <c r="N4" s="370"/>
      <c r="O4" s="109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68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216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221"/>
      <c r="CN4" s="370"/>
      <c r="CO4" s="370"/>
      <c r="CP4" s="370"/>
      <c r="CQ4" s="370"/>
      <c r="CR4" s="370"/>
      <c r="CS4" s="370"/>
      <c r="CT4" s="370"/>
      <c r="CU4" s="370"/>
      <c r="CV4" s="370"/>
      <c r="CW4" s="370"/>
      <c r="CX4" s="223"/>
      <c r="CY4" s="370"/>
      <c r="CZ4" s="370"/>
      <c r="DA4" s="370"/>
      <c r="DB4" s="370"/>
      <c r="DC4" s="370"/>
      <c r="DD4" s="370"/>
      <c r="DE4" s="370"/>
      <c r="DF4" s="370"/>
      <c r="DG4" s="370"/>
    </row>
    <row r="5" spans="1:111" ht="29.6">
      <c r="A5" s="1" t="s">
        <v>3</v>
      </c>
      <c r="B5" s="22" t="s">
        <v>225</v>
      </c>
      <c r="C5" s="82"/>
      <c r="D5" s="2" t="s">
        <v>4</v>
      </c>
      <c r="E5" s="7">
        <v>0.313</v>
      </c>
      <c r="F5" s="11">
        <v>30</v>
      </c>
      <c r="G5" s="11">
        <f>(100-F5)/100</f>
        <v>0.7</v>
      </c>
      <c r="H5" s="19">
        <v>1.45</v>
      </c>
      <c r="I5" s="11">
        <v>1.4</v>
      </c>
      <c r="J5" s="11">
        <v>1</v>
      </c>
      <c r="K5" s="11">
        <v>1.1000000000000001</v>
      </c>
      <c r="L5" s="11">
        <v>15</v>
      </c>
      <c r="M5" s="11">
        <v>1.2</v>
      </c>
      <c r="N5" s="46">
        <f>CEILING(E5*M5*Цены1!$E$45,1)</f>
        <v>113</v>
      </c>
      <c r="O5" s="46"/>
      <c r="P5" s="233">
        <f t="shared" ref="P5:P19" si="0">CEILING($E5*Q$2,1)</f>
        <v>103</v>
      </c>
      <c r="Q5" s="54">
        <f t="shared" ref="Q5:Q11" si="1">CEILING($E5*R$2*S$2*$K5,1)</f>
        <v>33</v>
      </c>
      <c r="R5" s="33">
        <f t="shared" ref="R5" si="2">P5+Q5+$L5</f>
        <v>151</v>
      </c>
      <c r="S5" s="33">
        <v>1</v>
      </c>
      <c r="T5" s="33">
        <f>R5*$H5</f>
        <v>218.95</v>
      </c>
      <c r="U5" s="33">
        <f t="shared" ref="U5" si="3">V5*$G5</f>
        <v>306.59999999999997</v>
      </c>
      <c r="V5" s="51">
        <f t="shared" ref="V5" si="4">CEILING(T5*$I5/$G5*$J5*S5,1)</f>
        <v>438</v>
      </c>
      <c r="W5" s="33"/>
      <c r="X5" s="33"/>
      <c r="Y5" s="234">
        <f>CEILING($E5*Z$2,1)</f>
        <v>118</v>
      </c>
      <c r="Z5" s="54">
        <f t="shared" ref="Z5:Z11" si="5">CEILING($E5*AA$2*AB$2*$K5,1)</f>
        <v>33</v>
      </c>
      <c r="AA5" s="33">
        <f t="shared" ref="AA5" si="6">Y5+Z5+$L5</f>
        <v>166</v>
      </c>
      <c r="AB5" s="33">
        <v>1</v>
      </c>
      <c r="AC5" s="33">
        <f>AA5*$H5</f>
        <v>240.7</v>
      </c>
      <c r="AD5" s="33">
        <f t="shared" ref="AD5" si="7">AE5*$G5</f>
        <v>337.4</v>
      </c>
      <c r="AE5" s="51">
        <f t="shared" ref="AE5" si="8">CEILING(AC5*$I5/$G5*$J5*AB5,1)</f>
        <v>482</v>
      </c>
      <c r="AF5" s="33"/>
      <c r="AG5" s="33"/>
      <c r="AH5" s="22"/>
      <c r="AI5" s="103">
        <f>CEILING($E5*AJ$2,1)</f>
        <v>113</v>
      </c>
      <c r="AJ5" s="54">
        <f>CEILING($E5*AK$2*AL$2*$K5,1)</f>
        <v>41</v>
      </c>
      <c r="AK5" s="33">
        <f>AI5+AJ5+$L5</f>
        <v>169</v>
      </c>
      <c r="AL5" s="33">
        <v>1</v>
      </c>
      <c r="AM5" s="33">
        <f>AK5*$H5</f>
        <v>245.04999999999998</v>
      </c>
      <c r="AN5" s="33">
        <f>AO5*$G5</f>
        <v>343.7</v>
      </c>
      <c r="AO5" s="51">
        <f>CEILING(AM5*$I5/$G5*$J5*AL5,1)</f>
        <v>491</v>
      </c>
      <c r="AP5" s="33"/>
      <c r="AQ5" s="33"/>
      <c r="AR5" s="33">
        <f t="shared" ref="AR5:AR19" si="9">CEILING($E5*AS$2,1)</f>
        <v>413</v>
      </c>
      <c r="AS5" s="54">
        <f t="shared" ref="AS5:AS11" si="10">CEILING($E5*AT$2*AU$2*$K5,1)</f>
        <v>41</v>
      </c>
      <c r="AT5" s="33">
        <f t="shared" ref="AT5:AT19" si="11">AR5+AS5+$L5</f>
        <v>469</v>
      </c>
      <c r="AU5" s="33">
        <v>1.08</v>
      </c>
      <c r="AV5" s="33">
        <f t="shared" ref="AV5:AV36" si="12">AT5*$H5</f>
        <v>680.05</v>
      </c>
      <c r="AW5" s="33">
        <f t="shared" ref="AW5:AW19" si="13">AX5*$G5</f>
        <v>1028.3</v>
      </c>
      <c r="AX5" s="51">
        <f t="shared" ref="AX5:AX19" si="14">CEILING(AV5*$I5/$G5*$J5*AU5,1)</f>
        <v>1469</v>
      </c>
      <c r="AY5" s="33"/>
      <c r="AZ5" s="33"/>
      <c r="BA5" s="33">
        <f t="shared" ref="BA5:BA19" si="15">CEILING($E5*BB$2,1)</f>
        <v>409</v>
      </c>
      <c r="BB5" s="54">
        <f t="shared" ref="BB5:BB11" si="16">CEILING($E5*BC$2*BD$2*$K5,1)</f>
        <v>41</v>
      </c>
      <c r="BC5" s="33">
        <f t="shared" ref="BC5:BC19" si="17">BA5+BB5+$L5</f>
        <v>465</v>
      </c>
      <c r="BD5" s="121">
        <f>AU5-0.02</f>
        <v>1.06</v>
      </c>
      <c r="BE5" s="33">
        <f t="shared" ref="BE5:BE36" si="18">BC5*$H5</f>
        <v>674.25</v>
      </c>
      <c r="BF5" s="33">
        <f t="shared" ref="BF5:BF19" si="19">BG5*$G5</f>
        <v>1000.9999999999999</v>
      </c>
      <c r="BG5" s="51">
        <f>CEILING(BE5*$I5/$G5*$J5*BD5,1)</f>
        <v>1430</v>
      </c>
      <c r="BH5" s="33"/>
      <c r="BI5" s="33"/>
      <c r="BJ5" s="33">
        <f t="shared" ref="BJ5:BJ19" si="20">CEILING($E5*BK$2,1)</f>
        <v>386</v>
      </c>
      <c r="BK5" s="54">
        <f t="shared" ref="BK5:BK11" si="21">CEILING($E5*BL$2*BM$2*$K5,1)</f>
        <v>41</v>
      </c>
      <c r="BL5" s="33">
        <f t="shared" ref="BL5:BL19" si="22">BJ5+BK5+$L5</f>
        <v>442</v>
      </c>
      <c r="BM5" s="33">
        <v>1</v>
      </c>
      <c r="BN5" s="33">
        <f t="shared" ref="BN5:BN36" si="23">BL5*$H5</f>
        <v>640.9</v>
      </c>
      <c r="BO5" s="33">
        <f t="shared" ref="BO5:BO19" si="24">BP5*$G5</f>
        <v>897.4</v>
      </c>
      <c r="BP5" s="51">
        <f t="shared" ref="BP5:BP19" si="25">CEILING(BN5*$I5/$G5*$J5*BM5,1)</f>
        <v>1282</v>
      </c>
      <c r="BQ5" s="33"/>
      <c r="BR5" s="33"/>
      <c r="BS5" s="33">
        <f t="shared" ref="BS5:BS19" si="26">CEILING($E5*BT$2,1)</f>
        <v>302</v>
      </c>
      <c r="BT5" s="54">
        <f t="shared" ref="BT5:BT11" si="27">CEILING($E5*BU$2*BV$2*$K5,1)</f>
        <v>41</v>
      </c>
      <c r="BU5" s="33">
        <f t="shared" ref="BU5:BU19" si="28">BS5+BT5+$L5</f>
        <v>358</v>
      </c>
      <c r="BV5" s="33">
        <v>1</v>
      </c>
      <c r="BW5" s="33">
        <f t="shared" ref="BW5:BW36" si="29">BU5*$H5</f>
        <v>519.1</v>
      </c>
      <c r="BX5" s="33">
        <f t="shared" ref="BX5:BX19" si="30">BY5*$G5</f>
        <v>727.3</v>
      </c>
      <c r="BY5" s="51">
        <f t="shared" ref="BY5:BY19" si="31">CEILING(BW5*$I5/$G5*$J5*BV5,1)</f>
        <v>1039</v>
      </c>
      <c r="BZ5" s="33"/>
      <c r="CA5" s="33"/>
      <c r="CB5" s="217"/>
      <c r="CC5" s="33">
        <f t="shared" ref="CC5:CC19" si="32">CEILING($E5*CD$2,1)</f>
        <v>101</v>
      </c>
      <c r="CD5" s="54">
        <f t="shared" ref="CD5:CD11" si="33">CEILING($E5*CE$2*CF$2*$K5,1)</f>
        <v>40</v>
      </c>
      <c r="CE5" s="33">
        <f t="shared" ref="CE5:CE19" si="34">CC5+CD5+$L5</f>
        <v>156</v>
      </c>
      <c r="CF5" s="33">
        <v>1</v>
      </c>
      <c r="CG5" s="33">
        <f t="shared" ref="CG5:CG36" si="35">CE5*$H5</f>
        <v>226.2</v>
      </c>
      <c r="CH5" s="33">
        <f t="shared" ref="CH5:CH19" si="36">CI5*$G5</f>
        <v>317.09999999999997</v>
      </c>
      <c r="CI5" s="51">
        <f t="shared" ref="CI5:CI19" si="37">CEILING(CG5*$I5/$G5*$J5*CF5,1)</f>
        <v>453</v>
      </c>
      <c r="CJ5" s="51">
        <f>CI5+$N5</f>
        <v>566</v>
      </c>
      <c r="CK5" s="51">
        <f>CI5+$N5*2</f>
        <v>679</v>
      </c>
      <c r="CL5" s="33"/>
      <c r="CM5" s="222"/>
      <c r="CN5" s="64">
        <f t="shared" ref="CN5:CN19" si="38">CEILING($E5*CO$2,1)</f>
        <v>156</v>
      </c>
      <c r="CO5" s="65">
        <f t="shared" ref="CO5:CO11" si="39">CEILING($E5*CP$2*CQ$2*$K5,1)</f>
        <v>59</v>
      </c>
      <c r="CP5" s="64">
        <f t="shared" ref="CP5:CP19" si="40">CN5+CO5+$L5</f>
        <v>230</v>
      </c>
      <c r="CQ5" s="64">
        <v>1</v>
      </c>
      <c r="CR5" s="64">
        <f t="shared" ref="CR5:CR36" si="41">CP5*$H5</f>
        <v>333.5</v>
      </c>
      <c r="CS5" s="64">
        <f t="shared" ref="CS5:CS19" si="42">CT5*$G5</f>
        <v>466.9</v>
      </c>
      <c r="CT5" s="66">
        <f t="shared" ref="CT5:CT19" si="43">CEILING(CR5*$I5/$G5*$J5*CQ5,1)</f>
        <v>667</v>
      </c>
      <c r="CU5" s="66">
        <f>CT5+$N5</f>
        <v>780</v>
      </c>
      <c r="CV5" s="66">
        <f>CT5+$N5*2</f>
        <v>893</v>
      </c>
      <c r="CW5" s="33"/>
      <c r="CX5" s="224"/>
      <c r="CY5" s="64">
        <f t="shared" ref="CY5:CY19" si="44">CEILING($E5*CZ$2,1)</f>
        <v>179</v>
      </c>
      <c r="CZ5" s="65">
        <f t="shared" ref="CZ5:CZ11" si="45">CEILING($E5*DA$2*DB$2*$K5,1)</f>
        <v>74</v>
      </c>
      <c r="DA5" s="64">
        <f t="shared" ref="DA5:DA19" si="46">CY5+CZ5+$L5</f>
        <v>268</v>
      </c>
      <c r="DB5" s="64">
        <v>1</v>
      </c>
      <c r="DC5" s="64">
        <f t="shared" ref="DC5:DC68" si="47">DA5*$H5</f>
        <v>388.59999999999997</v>
      </c>
      <c r="DD5" s="64">
        <f t="shared" ref="DD5:DD19" si="48">DE5*$G5</f>
        <v>544.59999999999991</v>
      </c>
      <c r="DE5" s="66">
        <f t="shared" ref="DE5:DE19" si="49">CEILING(DC5*$I5/$G5*$J5*DB5,1)</f>
        <v>778</v>
      </c>
      <c r="DF5" s="66">
        <f>DE5+$N5</f>
        <v>891</v>
      </c>
      <c r="DG5" s="66">
        <f>DE5+$N5*2</f>
        <v>1004</v>
      </c>
    </row>
    <row r="6" spans="1:111" ht="29.6">
      <c r="A6" s="20" t="s">
        <v>5</v>
      </c>
      <c r="B6" s="3" t="s">
        <v>226</v>
      </c>
      <c r="C6" s="83"/>
      <c r="D6" s="2" t="s">
        <v>4</v>
      </c>
      <c r="E6" s="7">
        <v>0.24</v>
      </c>
      <c r="F6" s="11">
        <v>30</v>
      </c>
      <c r="G6" s="11">
        <f t="shared" ref="G6:G71" si="50">(100-F6)/100</f>
        <v>0.7</v>
      </c>
      <c r="H6" s="19">
        <v>1.45</v>
      </c>
      <c r="I6" s="11">
        <v>1.4</v>
      </c>
      <c r="J6" s="11">
        <v>1</v>
      </c>
      <c r="K6" s="11">
        <v>1.1000000000000001</v>
      </c>
      <c r="L6" s="11">
        <v>15</v>
      </c>
      <c r="M6" s="11">
        <v>1.2</v>
      </c>
      <c r="N6" s="46">
        <f>CEILING(E6*M6*Цены1!$E$45,1)</f>
        <v>87</v>
      </c>
      <c r="O6" s="46"/>
      <c r="P6" s="233">
        <f t="shared" si="0"/>
        <v>79</v>
      </c>
      <c r="Q6" s="54">
        <f t="shared" si="1"/>
        <v>25</v>
      </c>
      <c r="R6" s="33">
        <f t="shared" ref="R6:R16" si="51">P6+Q6+$L6</f>
        <v>119</v>
      </c>
      <c r="S6" s="33">
        <v>1</v>
      </c>
      <c r="T6" s="33">
        <f t="shared" ref="T6:T16" si="52">R6*$H6</f>
        <v>172.54999999999998</v>
      </c>
      <c r="U6" s="33">
        <f t="shared" ref="U6:U16" si="53">V6*$G6</f>
        <v>242.2</v>
      </c>
      <c r="V6" s="51">
        <f t="shared" ref="V6:V16" si="54">CEILING(T6*$I6/$G6*$J6*S6,1)</f>
        <v>346</v>
      </c>
      <c r="W6" s="33"/>
      <c r="X6" s="33"/>
      <c r="Y6" s="234">
        <f t="shared" ref="Y6:Y19" si="55">CEILING($E6*Z$2,1)</f>
        <v>90</v>
      </c>
      <c r="Z6" s="54">
        <f t="shared" si="5"/>
        <v>25</v>
      </c>
      <c r="AA6" s="33">
        <f t="shared" ref="AA6:AA19" si="56">Y6+Z6+$L6</f>
        <v>130</v>
      </c>
      <c r="AB6" s="33">
        <v>1</v>
      </c>
      <c r="AC6" s="33">
        <f t="shared" ref="AC6:AC19" si="57">AA6*$H6</f>
        <v>188.5</v>
      </c>
      <c r="AD6" s="33">
        <f t="shared" ref="AD6:AD19" si="58">AE6*$G6</f>
        <v>263.89999999999998</v>
      </c>
      <c r="AE6" s="51">
        <f t="shared" ref="AE6:AE19" si="59">CEILING(AC6*$I6/$G6*$J6*AB6,1)</f>
        <v>377</v>
      </c>
      <c r="AF6" s="33"/>
      <c r="AG6" s="33"/>
      <c r="AH6" s="3"/>
      <c r="AI6" s="103">
        <f t="shared" ref="AI6:AI19" si="60">CEILING($E6*AJ$2,1)</f>
        <v>87</v>
      </c>
      <c r="AJ6" s="54">
        <f t="shared" ref="AJ6:AJ11" si="61">CEILING($E6*AK$2*AL$2*$K6,1)</f>
        <v>31</v>
      </c>
      <c r="AK6" s="33">
        <f t="shared" ref="AK6:AK19" si="62">AI6+AJ6+$L6</f>
        <v>133</v>
      </c>
      <c r="AL6" s="33">
        <v>1</v>
      </c>
      <c r="AM6" s="33">
        <f t="shared" ref="AM6:AM36" si="63">AK6*$H6</f>
        <v>192.85</v>
      </c>
      <c r="AN6" s="33">
        <f t="shared" ref="AN6:AN19" si="64">AO6*$G6</f>
        <v>270.2</v>
      </c>
      <c r="AO6" s="51">
        <f t="shared" ref="AO6:AO19" si="65">CEILING(AM6*$I6/$G6*$J6*AL6,1)</f>
        <v>386</v>
      </c>
      <c r="AP6" s="33"/>
      <c r="AQ6" s="33"/>
      <c r="AR6" s="33">
        <f t="shared" si="9"/>
        <v>316</v>
      </c>
      <c r="AS6" s="54">
        <f t="shared" si="10"/>
        <v>32</v>
      </c>
      <c r="AT6" s="33">
        <f t="shared" si="11"/>
        <v>363</v>
      </c>
      <c r="AU6" s="33">
        <v>1.08</v>
      </c>
      <c r="AV6" s="33">
        <f t="shared" si="12"/>
        <v>526.35</v>
      </c>
      <c r="AW6" s="33">
        <f t="shared" si="13"/>
        <v>795.9</v>
      </c>
      <c r="AX6" s="51">
        <f t="shared" si="14"/>
        <v>1137</v>
      </c>
      <c r="AY6" s="33"/>
      <c r="AZ6" s="33"/>
      <c r="BA6" s="33">
        <f t="shared" si="15"/>
        <v>314</v>
      </c>
      <c r="BB6" s="54">
        <f t="shared" si="16"/>
        <v>32</v>
      </c>
      <c r="BC6" s="33">
        <f t="shared" si="17"/>
        <v>361</v>
      </c>
      <c r="BD6" s="121">
        <f t="shared" ref="BD6:BD69" si="66">AU6-0.02</f>
        <v>1.06</v>
      </c>
      <c r="BE6" s="33">
        <f t="shared" si="18"/>
        <v>523.44999999999993</v>
      </c>
      <c r="BF6" s="33">
        <f t="shared" si="19"/>
        <v>777</v>
      </c>
      <c r="BG6" s="51">
        <f t="shared" ref="BG6:BG19" si="67">CEILING(BE6*$I6/$G6*$J6*BD6,1)</f>
        <v>1110</v>
      </c>
      <c r="BH6" s="33"/>
      <c r="BI6" s="33"/>
      <c r="BJ6" s="33">
        <f t="shared" si="20"/>
        <v>296</v>
      </c>
      <c r="BK6" s="54">
        <f t="shared" si="21"/>
        <v>32</v>
      </c>
      <c r="BL6" s="33">
        <f t="shared" si="22"/>
        <v>343</v>
      </c>
      <c r="BM6" s="33">
        <v>1</v>
      </c>
      <c r="BN6" s="33">
        <f t="shared" si="23"/>
        <v>497.34999999999997</v>
      </c>
      <c r="BO6" s="33">
        <f t="shared" si="24"/>
        <v>696.5</v>
      </c>
      <c r="BP6" s="51">
        <f t="shared" si="25"/>
        <v>995</v>
      </c>
      <c r="BQ6" s="33"/>
      <c r="BR6" s="33"/>
      <c r="BS6" s="33">
        <f t="shared" si="26"/>
        <v>232</v>
      </c>
      <c r="BT6" s="54">
        <f t="shared" si="27"/>
        <v>32</v>
      </c>
      <c r="BU6" s="33">
        <f t="shared" si="28"/>
        <v>279</v>
      </c>
      <c r="BV6" s="33">
        <v>1</v>
      </c>
      <c r="BW6" s="33">
        <f t="shared" si="29"/>
        <v>404.55</v>
      </c>
      <c r="BX6" s="33">
        <f t="shared" si="30"/>
        <v>567</v>
      </c>
      <c r="BY6" s="51">
        <f t="shared" si="31"/>
        <v>810</v>
      </c>
      <c r="BZ6" s="33"/>
      <c r="CA6" s="33"/>
      <c r="CB6" s="217"/>
      <c r="CC6" s="33">
        <f t="shared" si="32"/>
        <v>77</v>
      </c>
      <c r="CD6" s="54">
        <f t="shared" si="33"/>
        <v>31</v>
      </c>
      <c r="CE6" s="33">
        <f t="shared" si="34"/>
        <v>123</v>
      </c>
      <c r="CF6" s="33">
        <v>1</v>
      </c>
      <c r="CG6" s="33">
        <f>CE6*$H6</f>
        <v>178.35</v>
      </c>
      <c r="CH6" s="33">
        <f t="shared" si="36"/>
        <v>249.89999999999998</v>
      </c>
      <c r="CI6" s="51">
        <f t="shared" si="37"/>
        <v>357</v>
      </c>
      <c r="CJ6" s="51">
        <f t="shared" ref="CJ6:CJ37" si="68">CI6+N6</f>
        <v>444</v>
      </c>
      <c r="CK6" s="51">
        <f t="shared" ref="CK6:CK37" si="69">CI6+N6*2</f>
        <v>531</v>
      </c>
      <c r="CL6" s="33"/>
      <c r="CM6" s="222"/>
      <c r="CN6" s="64">
        <f t="shared" si="38"/>
        <v>120</v>
      </c>
      <c r="CO6" s="65">
        <f t="shared" si="39"/>
        <v>46</v>
      </c>
      <c r="CP6" s="64">
        <f t="shared" si="40"/>
        <v>181</v>
      </c>
      <c r="CQ6" s="64">
        <v>1</v>
      </c>
      <c r="CR6" s="64">
        <f t="shared" si="41"/>
        <v>262.45</v>
      </c>
      <c r="CS6" s="64">
        <f t="shared" si="42"/>
        <v>367.5</v>
      </c>
      <c r="CT6" s="66">
        <f t="shared" si="43"/>
        <v>525</v>
      </c>
      <c r="CU6" s="66">
        <f t="shared" ref="CU6:CU69" si="70">CT6+$N6</f>
        <v>612</v>
      </c>
      <c r="CV6" s="66">
        <f t="shared" ref="CV6:CV69" si="71">CT6+$N6*2</f>
        <v>699</v>
      </c>
      <c r="CW6" s="33"/>
      <c r="CX6" s="224"/>
      <c r="CY6" s="64">
        <f t="shared" si="44"/>
        <v>137</v>
      </c>
      <c r="CZ6" s="65">
        <f t="shared" si="45"/>
        <v>57</v>
      </c>
      <c r="DA6" s="64">
        <f t="shared" si="46"/>
        <v>209</v>
      </c>
      <c r="DB6" s="64">
        <v>1</v>
      </c>
      <c r="DC6" s="64">
        <f t="shared" si="47"/>
        <v>303.05</v>
      </c>
      <c r="DD6" s="64">
        <f t="shared" si="48"/>
        <v>424.9</v>
      </c>
      <c r="DE6" s="66">
        <f t="shared" si="49"/>
        <v>607</v>
      </c>
      <c r="DF6" s="66">
        <f t="shared" ref="DF6:DF69" si="72">DE6+$N6</f>
        <v>694</v>
      </c>
      <c r="DG6" s="66">
        <f t="shared" ref="DG6:DG69" si="73">DE6+$N6*2</f>
        <v>781</v>
      </c>
    </row>
    <row r="7" spans="1:111" ht="29.6">
      <c r="A7" s="20" t="s">
        <v>6</v>
      </c>
      <c r="B7" s="3" t="s">
        <v>227</v>
      </c>
      <c r="C7" s="83"/>
      <c r="D7" s="2" t="s">
        <v>4</v>
      </c>
      <c r="E7" s="7">
        <v>0.125</v>
      </c>
      <c r="F7" s="11">
        <v>30</v>
      </c>
      <c r="G7" s="11">
        <f t="shared" si="50"/>
        <v>0.7</v>
      </c>
      <c r="H7" s="19">
        <v>1.45</v>
      </c>
      <c r="I7" s="11">
        <v>1.4</v>
      </c>
      <c r="J7" s="11">
        <v>1</v>
      </c>
      <c r="K7" s="11">
        <v>1.1000000000000001</v>
      </c>
      <c r="L7" s="11">
        <v>15</v>
      </c>
      <c r="M7" s="11">
        <v>1.2</v>
      </c>
      <c r="N7" s="46">
        <f>CEILING(E7*M7*Цены1!$E$45,1)</f>
        <v>45</v>
      </c>
      <c r="O7" s="46"/>
      <c r="P7" s="233">
        <f t="shared" si="0"/>
        <v>41</v>
      </c>
      <c r="Q7" s="54">
        <f t="shared" si="1"/>
        <v>13</v>
      </c>
      <c r="R7" s="33">
        <f t="shared" si="51"/>
        <v>69</v>
      </c>
      <c r="S7" s="33">
        <v>1</v>
      </c>
      <c r="T7" s="33">
        <f t="shared" si="52"/>
        <v>100.05</v>
      </c>
      <c r="U7" s="33">
        <f t="shared" si="53"/>
        <v>140.69999999999999</v>
      </c>
      <c r="V7" s="51">
        <f t="shared" si="54"/>
        <v>201</v>
      </c>
      <c r="W7" s="33"/>
      <c r="X7" s="33"/>
      <c r="Y7" s="234">
        <f t="shared" si="55"/>
        <v>47</v>
      </c>
      <c r="Z7" s="54">
        <f t="shared" si="5"/>
        <v>13</v>
      </c>
      <c r="AA7" s="33">
        <f t="shared" si="56"/>
        <v>75</v>
      </c>
      <c r="AB7" s="33">
        <v>1</v>
      </c>
      <c r="AC7" s="33">
        <f t="shared" si="57"/>
        <v>108.75</v>
      </c>
      <c r="AD7" s="33">
        <f t="shared" si="58"/>
        <v>152.6</v>
      </c>
      <c r="AE7" s="51">
        <f t="shared" si="59"/>
        <v>218</v>
      </c>
      <c r="AF7" s="33"/>
      <c r="AG7" s="33"/>
      <c r="AH7" s="3"/>
      <c r="AI7" s="103">
        <f t="shared" si="60"/>
        <v>45</v>
      </c>
      <c r="AJ7" s="54">
        <f t="shared" si="61"/>
        <v>17</v>
      </c>
      <c r="AK7" s="33">
        <f t="shared" si="62"/>
        <v>77</v>
      </c>
      <c r="AL7" s="33">
        <v>1</v>
      </c>
      <c r="AM7" s="33">
        <f t="shared" si="63"/>
        <v>111.64999999999999</v>
      </c>
      <c r="AN7" s="33">
        <f t="shared" si="64"/>
        <v>156.79999999999998</v>
      </c>
      <c r="AO7" s="51">
        <f t="shared" si="65"/>
        <v>224</v>
      </c>
      <c r="AP7" s="33"/>
      <c r="AQ7" s="33"/>
      <c r="AR7" s="33">
        <f t="shared" si="9"/>
        <v>165</v>
      </c>
      <c r="AS7" s="54">
        <f t="shared" si="10"/>
        <v>17</v>
      </c>
      <c r="AT7" s="33">
        <f t="shared" si="11"/>
        <v>197</v>
      </c>
      <c r="AU7" s="33">
        <v>1.08</v>
      </c>
      <c r="AV7" s="33">
        <f t="shared" si="12"/>
        <v>285.64999999999998</v>
      </c>
      <c r="AW7" s="33">
        <f t="shared" si="13"/>
        <v>432.59999999999997</v>
      </c>
      <c r="AX7" s="51">
        <f t="shared" si="14"/>
        <v>618</v>
      </c>
      <c r="AY7" s="33"/>
      <c r="AZ7" s="33"/>
      <c r="BA7" s="33">
        <f t="shared" si="15"/>
        <v>164</v>
      </c>
      <c r="BB7" s="54">
        <f t="shared" si="16"/>
        <v>17</v>
      </c>
      <c r="BC7" s="33">
        <f t="shared" si="17"/>
        <v>196</v>
      </c>
      <c r="BD7" s="121">
        <f t="shared" si="66"/>
        <v>1.06</v>
      </c>
      <c r="BE7" s="33">
        <f t="shared" si="18"/>
        <v>284.2</v>
      </c>
      <c r="BF7" s="33">
        <f t="shared" si="19"/>
        <v>422.09999999999997</v>
      </c>
      <c r="BG7" s="51">
        <f t="shared" si="67"/>
        <v>603</v>
      </c>
      <c r="BH7" s="33"/>
      <c r="BI7" s="33"/>
      <c r="BJ7" s="33">
        <f t="shared" si="20"/>
        <v>154</v>
      </c>
      <c r="BK7" s="54">
        <f t="shared" si="21"/>
        <v>17</v>
      </c>
      <c r="BL7" s="33">
        <f t="shared" si="22"/>
        <v>186</v>
      </c>
      <c r="BM7" s="33">
        <v>1</v>
      </c>
      <c r="BN7" s="33">
        <f t="shared" si="23"/>
        <v>269.7</v>
      </c>
      <c r="BO7" s="33">
        <f t="shared" si="24"/>
        <v>378</v>
      </c>
      <c r="BP7" s="51">
        <f t="shared" si="25"/>
        <v>540</v>
      </c>
      <c r="BQ7" s="33"/>
      <c r="BR7" s="33"/>
      <c r="BS7" s="33">
        <f t="shared" si="26"/>
        <v>121</v>
      </c>
      <c r="BT7" s="54">
        <f t="shared" si="27"/>
        <v>17</v>
      </c>
      <c r="BU7" s="33">
        <f t="shared" si="28"/>
        <v>153</v>
      </c>
      <c r="BV7" s="33">
        <v>1</v>
      </c>
      <c r="BW7" s="33">
        <f t="shared" si="29"/>
        <v>221.85</v>
      </c>
      <c r="BX7" s="33">
        <f t="shared" si="30"/>
        <v>310.79999999999995</v>
      </c>
      <c r="BY7" s="51">
        <f t="shared" si="31"/>
        <v>444</v>
      </c>
      <c r="BZ7" s="33"/>
      <c r="CA7" s="33"/>
      <c r="CB7" s="374" t="s">
        <v>593</v>
      </c>
      <c r="CC7" s="33">
        <f t="shared" si="32"/>
        <v>40</v>
      </c>
      <c r="CD7" s="54">
        <f t="shared" si="33"/>
        <v>16</v>
      </c>
      <c r="CE7" s="33">
        <f t="shared" si="34"/>
        <v>71</v>
      </c>
      <c r="CF7" s="33">
        <v>1</v>
      </c>
      <c r="CG7" s="33">
        <f t="shared" si="35"/>
        <v>102.95</v>
      </c>
      <c r="CH7" s="33">
        <f t="shared" si="36"/>
        <v>144.19999999999999</v>
      </c>
      <c r="CI7" s="51">
        <f t="shared" si="37"/>
        <v>206</v>
      </c>
      <c r="CJ7" s="51">
        <f t="shared" si="68"/>
        <v>251</v>
      </c>
      <c r="CK7" s="51">
        <f t="shared" si="69"/>
        <v>296</v>
      </c>
      <c r="CL7" s="33"/>
      <c r="CM7" s="222"/>
      <c r="CN7" s="64">
        <f t="shared" si="38"/>
        <v>63</v>
      </c>
      <c r="CO7" s="65">
        <f t="shared" si="39"/>
        <v>24</v>
      </c>
      <c r="CP7" s="64">
        <f t="shared" si="40"/>
        <v>102</v>
      </c>
      <c r="CQ7" s="64">
        <v>1</v>
      </c>
      <c r="CR7" s="64">
        <f t="shared" si="41"/>
        <v>147.9</v>
      </c>
      <c r="CS7" s="64">
        <f t="shared" si="42"/>
        <v>207.2</v>
      </c>
      <c r="CT7" s="66">
        <f t="shared" si="43"/>
        <v>296</v>
      </c>
      <c r="CU7" s="66">
        <f t="shared" si="70"/>
        <v>341</v>
      </c>
      <c r="CV7" s="66">
        <f t="shared" si="71"/>
        <v>386</v>
      </c>
      <c r="CW7" s="33"/>
      <c r="CX7" s="224"/>
      <c r="CY7" s="64">
        <f t="shared" si="44"/>
        <v>72</v>
      </c>
      <c r="CZ7" s="65">
        <f t="shared" si="45"/>
        <v>30</v>
      </c>
      <c r="DA7" s="64">
        <f t="shared" si="46"/>
        <v>117</v>
      </c>
      <c r="DB7" s="64">
        <v>1</v>
      </c>
      <c r="DC7" s="64">
        <f t="shared" si="47"/>
        <v>169.65</v>
      </c>
      <c r="DD7" s="64">
        <f t="shared" si="48"/>
        <v>237.99999999999997</v>
      </c>
      <c r="DE7" s="66">
        <f t="shared" si="49"/>
        <v>340</v>
      </c>
      <c r="DF7" s="66">
        <f t="shared" si="72"/>
        <v>385</v>
      </c>
      <c r="DG7" s="66">
        <f t="shared" si="73"/>
        <v>430</v>
      </c>
    </row>
    <row r="8" spans="1:111" ht="29.6">
      <c r="A8" s="20" t="s">
        <v>7</v>
      </c>
      <c r="B8" s="3" t="s">
        <v>228</v>
      </c>
      <c r="C8" s="83"/>
      <c r="D8" s="2" t="s">
        <v>4</v>
      </c>
      <c r="E8" s="7">
        <v>0.251</v>
      </c>
      <c r="F8" s="11">
        <v>30</v>
      </c>
      <c r="G8" s="11">
        <f t="shared" si="50"/>
        <v>0.7</v>
      </c>
      <c r="H8" s="19">
        <v>1.45</v>
      </c>
      <c r="I8" s="11">
        <v>1.4</v>
      </c>
      <c r="J8" s="11">
        <v>1</v>
      </c>
      <c r="K8" s="11">
        <v>1.1000000000000001</v>
      </c>
      <c r="L8" s="11">
        <v>15</v>
      </c>
      <c r="M8" s="11">
        <v>1.2</v>
      </c>
      <c r="N8" s="46">
        <f>CEILING(E8*M8*Цены1!$E$45,1)</f>
        <v>91</v>
      </c>
      <c r="O8" s="46"/>
      <c r="P8" s="233">
        <f t="shared" si="0"/>
        <v>83</v>
      </c>
      <c r="Q8" s="54">
        <f t="shared" si="1"/>
        <v>27</v>
      </c>
      <c r="R8" s="33">
        <f t="shared" si="51"/>
        <v>125</v>
      </c>
      <c r="S8" s="33">
        <v>1</v>
      </c>
      <c r="T8" s="33">
        <f t="shared" si="52"/>
        <v>181.25</v>
      </c>
      <c r="U8" s="33">
        <f t="shared" si="53"/>
        <v>254.1</v>
      </c>
      <c r="V8" s="51">
        <f t="shared" si="54"/>
        <v>363</v>
      </c>
      <c r="W8" s="33"/>
      <c r="X8" s="33"/>
      <c r="Y8" s="234">
        <f t="shared" si="55"/>
        <v>94</v>
      </c>
      <c r="Z8" s="54">
        <f t="shared" si="5"/>
        <v>27</v>
      </c>
      <c r="AA8" s="33">
        <f t="shared" si="56"/>
        <v>136</v>
      </c>
      <c r="AB8" s="33">
        <v>1</v>
      </c>
      <c r="AC8" s="33">
        <f t="shared" si="57"/>
        <v>197.2</v>
      </c>
      <c r="AD8" s="33">
        <f t="shared" si="58"/>
        <v>276.5</v>
      </c>
      <c r="AE8" s="51">
        <f t="shared" si="59"/>
        <v>395</v>
      </c>
      <c r="AF8" s="33"/>
      <c r="AG8" s="33"/>
      <c r="AH8" s="3"/>
      <c r="AI8" s="103">
        <f t="shared" si="60"/>
        <v>91</v>
      </c>
      <c r="AJ8" s="54">
        <f t="shared" si="61"/>
        <v>33</v>
      </c>
      <c r="AK8" s="33">
        <f t="shared" si="62"/>
        <v>139</v>
      </c>
      <c r="AL8" s="33">
        <v>1</v>
      </c>
      <c r="AM8" s="33">
        <f t="shared" si="63"/>
        <v>201.54999999999998</v>
      </c>
      <c r="AN8" s="33">
        <f t="shared" si="64"/>
        <v>282.79999999999995</v>
      </c>
      <c r="AO8" s="51">
        <f t="shared" si="65"/>
        <v>404</v>
      </c>
      <c r="AP8" s="33"/>
      <c r="AQ8" s="33"/>
      <c r="AR8" s="33">
        <f t="shared" si="9"/>
        <v>331</v>
      </c>
      <c r="AS8" s="54">
        <f t="shared" si="10"/>
        <v>33</v>
      </c>
      <c r="AT8" s="33">
        <f t="shared" si="11"/>
        <v>379</v>
      </c>
      <c r="AU8" s="33">
        <v>1.08</v>
      </c>
      <c r="AV8" s="33">
        <f t="shared" si="12"/>
        <v>549.54999999999995</v>
      </c>
      <c r="AW8" s="33">
        <f t="shared" si="13"/>
        <v>831.59999999999991</v>
      </c>
      <c r="AX8" s="51">
        <f t="shared" si="14"/>
        <v>1188</v>
      </c>
      <c r="AY8" s="33"/>
      <c r="AZ8" s="33"/>
      <c r="BA8" s="33">
        <f t="shared" si="15"/>
        <v>328</v>
      </c>
      <c r="BB8" s="54">
        <f t="shared" si="16"/>
        <v>33</v>
      </c>
      <c r="BC8" s="33">
        <f t="shared" si="17"/>
        <v>376</v>
      </c>
      <c r="BD8" s="121">
        <f t="shared" si="66"/>
        <v>1.06</v>
      </c>
      <c r="BE8" s="33">
        <f t="shared" si="18"/>
        <v>545.19999999999993</v>
      </c>
      <c r="BF8" s="33">
        <f t="shared" si="19"/>
        <v>809.19999999999993</v>
      </c>
      <c r="BG8" s="51">
        <f t="shared" si="67"/>
        <v>1156</v>
      </c>
      <c r="BH8" s="33"/>
      <c r="BI8" s="33"/>
      <c r="BJ8" s="33">
        <f t="shared" si="20"/>
        <v>310</v>
      </c>
      <c r="BK8" s="54">
        <f t="shared" si="21"/>
        <v>33</v>
      </c>
      <c r="BL8" s="33">
        <f t="shared" si="22"/>
        <v>358</v>
      </c>
      <c r="BM8" s="33">
        <v>1</v>
      </c>
      <c r="BN8" s="33">
        <f t="shared" si="23"/>
        <v>519.1</v>
      </c>
      <c r="BO8" s="33">
        <f t="shared" si="24"/>
        <v>727.3</v>
      </c>
      <c r="BP8" s="51">
        <f t="shared" si="25"/>
        <v>1039</v>
      </c>
      <c r="BQ8" s="33"/>
      <c r="BR8" s="33"/>
      <c r="BS8" s="33">
        <f t="shared" si="26"/>
        <v>243</v>
      </c>
      <c r="BT8" s="54">
        <f t="shared" si="27"/>
        <v>33</v>
      </c>
      <c r="BU8" s="33">
        <f t="shared" si="28"/>
        <v>291</v>
      </c>
      <c r="BV8" s="33">
        <v>1</v>
      </c>
      <c r="BW8" s="33">
        <f t="shared" si="29"/>
        <v>421.95</v>
      </c>
      <c r="BX8" s="33">
        <f t="shared" si="30"/>
        <v>590.79999999999995</v>
      </c>
      <c r="BY8" s="51">
        <f t="shared" si="31"/>
        <v>844</v>
      </c>
      <c r="BZ8" s="33"/>
      <c r="CA8" s="33"/>
      <c r="CB8" s="375"/>
      <c r="CC8" s="33">
        <f t="shared" si="32"/>
        <v>81</v>
      </c>
      <c r="CD8" s="54">
        <f t="shared" si="33"/>
        <v>32</v>
      </c>
      <c r="CE8" s="33">
        <f t="shared" si="34"/>
        <v>128</v>
      </c>
      <c r="CF8" s="33">
        <v>1</v>
      </c>
      <c r="CG8" s="33">
        <f t="shared" si="35"/>
        <v>185.6</v>
      </c>
      <c r="CH8" s="33">
        <f t="shared" si="36"/>
        <v>260.39999999999998</v>
      </c>
      <c r="CI8" s="51">
        <f t="shared" si="37"/>
        <v>372</v>
      </c>
      <c r="CJ8" s="51">
        <f t="shared" si="68"/>
        <v>463</v>
      </c>
      <c r="CK8" s="51">
        <f t="shared" si="69"/>
        <v>554</v>
      </c>
      <c r="CL8" s="33"/>
      <c r="CM8" s="377" t="s">
        <v>594</v>
      </c>
      <c r="CN8" s="64">
        <f t="shared" si="38"/>
        <v>125</v>
      </c>
      <c r="CO8" s="65">
        <f t="shared" si="39"/>
        <v>48</v>
      </c>
      <c r="CP8" s="64">
        <f t="shared" si="40"/>
        <v>188</v>
      </c>
      <c r="CQ8" s="64">
        <v>1</v>
      </c>
      <c r="CR8" s="64">
        <f t="shared" si="41"/>
        <v>272.59999999999997</v>
      </c>
      <c r="CS8" s="64">
        <f t="shared" si="42"/>
        <v>382.2</v>
      </c>
      <c r="CT8" s="66">
        <f t="shared" si="43"/>
        <v>546</v>
      </c>
      <c r="CU8" s="66">
        <f t="shared" si="70"/>
        <v>637</v>
      </c>
      <c r="CV8" s="66">
        <f t="shared" si="71"/>
        <v>728</v>
      </c>
      <c r="CW8" s="33"/>
      <c r="CX8" s="380" t="s">
        <v>595</v>
      </c>
      <c r="CY8" s="64">
        <f t="shared" si="44"/>
        <v>143</v>
      </c>
      <c r="CZ8" s="65">
        <f t="shared" si="45"/>
        <v>59</v>
      </c>
      <c r="DA8" s="64">
        <f t="shared" si="46"/>
        <v>217</v>
      </c>
      <c r="DB8" s="64">
        <v>1</v>
      </c>
      <c r="DC8" s="64">
        <f t="shared" si="47"/>
        <v>314.64999999999998</v>
      </c>
      <c r="DD8" s="64">
        <f t="shared" si="48"/>
        <v>441</v>
      </c>
      <c r="DE8" s="66">
        <f t="shared" si="49"/>
        <v>630</v>
      </c>
      <c r="DF8" s="66">
        <f t="shared" si="72"/>
        <v>721</v>
      </c>
      <c r="DG8" s="66">
        <f t="shared" si="73"/>
        <v>812</v>
      </c>
    </row>
    <row r="9" spans="1:111" ht="29.6">
      <c r="A9" s="20" t="s">
        <v>8</v>
      </c>
      <c r="B9" s="3" t="s">
        <v>229</v>
      </c>
      <c r="C9" s="83"/>
      <c r="D9" s="2" t="s">
        <v>4</v>
      </c>
      <c r="E9" s="7">
        <v>0.44700000000000001</v>
      </c>
      <c r="F9" s="11">
        <v>30</v>
      </c>
      <c r="G9" s="11">
        <f t="shared" si="50"/>
        <v>0.7</v>
      </c>
      <c r="H9" s="19">
        <v>1.45</v>
      </c>
      <c r="I9" s="11">
        <v>1.4</v>
      </c>
      <c r="J9" s="11">
        <v>1</v>
      </c>
      <c r="K9" s="11">
        <v>1.1000000000000001</v>
      </c>
      <c r="L9" s="11">
        <v>15</v>
      </c>
      <c r="M9" s="11">
        <v>1.2</v>
      </c>
      <c r="N9" s="46">
        <f>CEILING(E9*M9*Цены1!$E$45,1)</f>
        <v>161</v>
      </c>
      <c r="O9" s="46"/>
      <c r="P9" s="233">
        <f t="shared" si="0"/>
        <v>147</v>
      </c>
      <c r="Q9" s="54">
        <f t="shared" si="1"/>
        <v>47</v>
      </c>
      <c r="R9" s="33">
        <f t="shared" si="51"/>
        <v>209</v>
      </c>
      <c r="S9" s="33">
        <v>1</v>
      </c>
      <c r="T9" s="33">
        <f t="shared" si="52"/>
        <v>303.05</v>
      </c>
      <c r="U9" s="33">
        <f t="shared" si="53"/>
        <v>424.9</v>
      </c>
      <c r="V9" s="51">
        <f t="shared" si="54"/>
        <v>607</v>
      </c>
      <c r="W9" s="33"/>
      <c r="X9" s="33"/>
      <c r="Y9" s="234">
        <f t="shared" si="55"/>
        <v>168</v>
      </c>
      <c r="Z9" s="54">
        <f t="shared" si="5"/>
        <v>47</v>
      </c>
      <c r="AA9" s="33">
        <f t="shared" si="56"/>
        <v>230</v>
      </c>
      <c r="AB9" s="33">
        <v>1</v>
      </c>
      <c r="AC9" s="33">
        <f t="shared" si="57"/>
        <v>333.5</v>
      </c>
      <c r="AD9" s="33">
        <f t="shared" si="58"/>
        <v>466.9</v>
      </c>
      <c r="AE9" s="51">
        <f t="shared" si="59"/>
        <v>667</v>
      </c>
      <c r="AF9" s="33"/>
      <c r="AG9" s="33"/>
      <c r="AH9" s="3"/>
      <c r="AI9" s="103">
        <f t="shared" si="60"/>
        <v>161</v>
      </c>
      <c r="AJ9" s="54">
        <f t="shared" si="61"/>
        <v>58</v>
      </c>
      <c r="AK9" s="33">
        <f t="shared" si="62"/>
        <v>234</v>
      </c>
      <c r="AL9" s="33">
        <v>1</v>
      </c>
      <c r="AM9" s="33">
        <f t="shared" si="63"/>
        <v>339.3</v>
      </c>
      <c r="AN9" s="33">
        <f t="shared" si="64"/>
        <v>475.29999999999995</v>
      </c>
      <c r="AO9" s="51">
        <f t="shared" si="65"/>
        <v>679</v>
      </c>
      <c r="AP9" s="33"/>
      <c r="AQ9" s="33"/>
      <c r="AR9" s="33">
        <f t="shared" si="9"/>
        <v>589</v>
      </c>
      <c r="AS9" s="54">
        <f t="shared" si="10"/>
        <v>59</v>
      </c>
      <c r="AT9" s="33">
        <f t="shared" si="11"/>
        <v>663</v>
      </c>
      <c r="AU9" s="33">
        <v>1.08</v>
      </c>
      <c r="AV9" s="33">
        <f t="shared" si="12"/>
        <v>961.35</v>
      </c>
      <c r="AW9" s="33">
        <f t="shared" si="13"/>
        <v>1453.8999999999999</v>
      </c>
      <c r="AX9" s="51">
        <f t="shared" si="14"/>
        <v>2077</v>
      </c>
      <c r="AY9" s="33"/>
      <c r="AZ9" s="33"/>
      <c r="BA9" s="33">
        <f t="shared" si="15"/>
        <v>584</v>
      </c>
      <c r="BB9" s="54">
        <f t="shared" si="16"/>
        <v>59</v>
      </c>
      <c r="BC9" s="33">
        <f t="shared" si="17"/>
        <v>658</v>
      </c>
      <c r="BD9" s="121">
        <f t="shared" si="66"/>
        <v>1.06</v>
      </c>
      <c r="BE9" s="33">
        <f t="shared" si="18"/>
        <v>954.1</v>
      </c>
      <c r="BF9" s="33">
        <f t="shared" si="19"/>
        <v>1416.1</v>
      </c>
      <c r="BG9" s="51">
        <f t="shared" si="67"/>
        <v>2023</v>
      </c>
      <c r="BH9" s="33"/>
      <c r="BI9" s="33"/>
      <c r="BJ9" s="33">
        <f t="shared" si="20"/>
        <v>551</v>
      </c>
      <c r="BK9" s="54">
        <f t="shared" si="21"/>
        <v>59</v>
      </c>
      <c r="BL9" s="33">
        <f t="shared" si="22"/>
        <v>625</v>
      </c>
      <c r="BM9" s="33">
        <v>1</v>
      </c>
      <c r="BN9" s="33">
        <f t="shared" si="23"/>
        <v>906.25</v>
      </c>
      <c r="BO9" s="33">
        <f t="shared" si="24"/>
        <v>1269.0999999999999</v>
      </c>
      <c r="BP9" s="51">
        <f t="shared" si="25"/>
        <v>1813</v>
      </c>
      <c r="BQ9" s="33"/>
      <c r="BR9" s="33"/>
      <c r="BS9" s="33">
        <f t="shared" si="26"/>
        <v>432</v>
      </c>
      <c r="BT9" s="54">
        <f t="shared" si="27"/>
        <v>59</v>
      </c>
      <c r="BU9" s="33">
        <f t="shared" si="28"/>
        <v>506</v>
      </c>
      <c r="BV9" s="33">
        <v>1</v>
      </c>
      <c r="BW9" s="33">
        <f t="shared" si="29"/>
        <v>733.69999999999993</v>
      </c>
      <c r="BX9" s="33">
        <f t="shared" si="30"/>
        <v>1027.5999999999999</v>
      </c>
      <c r="BY9" s="51">
        <f t="shared" si="31"/>
        <v>1468</v>
      </c>
      <c r="BZ9" s="33"/>
      <c r="CA9" s="33"/>
      <c r="CB9" s="376"/>
      <c r="CC9" s="33">
        <f t="shared" si="32"/>
        <v>143</v>
      </c>
      <c r="CD9" s="54">
        <f t="shared" si="33"/>
        <v>57</v>
      </c>
      <c r="CE9" s="33">
        <f t="shared" si="34"/>
        <v>215</v>
      </c>
      <c r="CF9" s="33">
        <v>1</v>
      </c>
      <c r="CG9" s="33">
        <f t="shared" si="35"/>
        <v>311.75</v>
      </c>
      <c r="CH9" s="33">
        <f t="shared" si="36"/>
        <v>436.79999999999995</v>
      </c>
      <c r="CI9" s="51">
        <f t="shared" si="37"/>
        <v>624</v>
      </c>
      <c r="CJ9" s="51">
        <f t="shared" si="68"/>
        <v>785</v>
      </c>
      <c r="CK9" s="51">
        <f t="shared" si="69"/>
        <v>946</v>
      </c>
      <c r="CL9" s="33"/>
      <c r="CM9" s="378"/>
      <c r="CN9" s="64">
        <f t="shared" si="38"/>
        <v>223</v>
      </c>
      <c r="CO9" s="65">
        <f t="shared" si="39"/>
        <v>85</v>
      </c>
      <c r="CP9" s="64">
        <f t="shared" si="40"/>
        <v>323</v>
      </c>
      <c r="CQ9" s="64">
        <v>1</v>
      </c>
      <c r="CR9" s="64">
        <f t="shared" si="41"/>
        <v>468.34999999999997</v>
      </c>
      <c r="CS9" s="64">
        <f t="shared" si="42"/>
        <v>655.9</v>
      </c>
      <c r="CT9" s="66">
        <f t="shared" si="43"/>
        <v>937</v>
      </c>
      <c r="CU9" s="66">
        <f t="shared" si="70"/>
        <v>1098</v>
      </c>
      <c r="CV9" s="66">
        <f t="shared" si="71"/>
        <v>1259</v>
      </c>
      <c r="CW9" s="33"/>
      <c r="CX9" s="381"/>
      <c r="CY9" s="64">
        <f t="shared" si="44"/>
        <v>255</v>
      </c>
      <c r="CZ9" s="65">
        <f t="shared" si="45"/>
        <v>105</v>
      </c>
      <c r="DA9" s="64">
        <f t="shared" si="46"/>
        <v>375</v>
      </c>
      <c r="DB9" s="64">
        <v>1</v>
      </c>
      <c r="DC9" s="64">
        <f t="shared" si="47"/>
        <v>543.75</v>
      </c>
      <c r="DD9" s="64">
        <f t="shared" si="48"/>
        <v>761.59999999999991</v>
      </c>
      <c r="DE9" s="66">
        <f t="shared" si="49"/>
        <v>1088</v>
      </c>
      <c r="DF9" s="66">
        <f t="shared" si="72"/>
        <v>1249</v>
      </c>
      <c r="DG9" s="66">
        <f t="shared" si="73"/>
        <v>1410</v>
      </c>
    </row>
    <row r="10" spans="1:111" ht="29.6">
      <c r="A10" s="20" t="s">
        <v>9</v>
      </c>
      <c r="B10" s="22" t="s">
        <v>230</v>
      </c>
      <c r="C10" s="82"/>
      <c r="D10" s="2" t="s">
        <v>4</v>
      </c>
      <c r="E10" s="7">
        <v>0.17399999999999999</v>
      </c>
      <c r="F10" s="11">
        <v>30</v>
      </c>
      <c r="G10" s="11">
        <f t="shared" si="50"/>
        <v>0.7</v>
      </c>
      <c r="H10" s="19">
        <v>1.45</v>
      </c>
      <c r="I10" s="11">
        <v>1.4</v>
      </c>
      <c r="J10" s="11">
        <v>1</v>
      </c>
      <c r="K10" s="11">
        <v>1.1000000000000001</v>
      </c>
      <c r="L10" s="11">
        <v>15</v>
      </c>
      <c r="M10" s="11">
        <v>1.2</v>
      </c>
      <c r="N10" s="46">
        <f>CEILING(E10*M10*Цены1!$E$45,1)</f>
        <v>63</v>
      </c>
      <c r="O10" s="46"/>
      <c r="P10" s="233">
        <f t="shared" si="0"/>
        <v>58</v>
      </c>
      <c r="Q10" s="54">
        <f t="shared" si="1"/>
        <v>19</v>
      </c>
      <c r="R10" s="33">
        <f t="shared" si="51"/>
        <v>92</v>
      </c>
      <c r="S10" s="33">
        <v>1</v>
      </c>
      <c r="T10" s="33">
        <f t="shared" si="52"/>
        <v>133.4</v>
      </c>
      <c r="U10" s="33">
        <f t="shared" si="53"/>
        <v>186.89999999999998</v>
      </c>
      <c r="V10" s="51">
        <f t="shared" si="54"/>
        <v>267</v>
      </c>
      <c r="W10" s="33"/>
      <c r="X10" s="33"/>
      <c r="Y10" s="234">
        <f t="shared" si="55"/>
        <v>66</v>
      </c>
      <c r="Z10" s="54">
        <f t="shared" si="5"/>
        <v>19</v>
      </c>
      <c r="AA10" s="33">
        <f t="shared" si="56"/>
        <v>100</v>
      </c>
      <c r="AB10" s="33">
        <v>1</v>
      </c>
      <c r="AC10" s="33">
        <f t="shared" si="57"/>
        <v>145</v>
      </c>
      <c r="AD10" s="33">
        <f t="shared" si="58"/>
        <v>203</v>
      </c>
      <c r="AE10" s="51">
        <f t="shared" si="59"/>
        <v>290</v>
      </c>
      <c r="AF10" s="33"/>
      <c r="AG10" s="33"/>
      <c r="AH10" s="22"/>
      <c r="AI10" s="103">
        <f t="shared" si="60"/>
        <v>63</v>
      </c>
      <c r="AJ10" s="54">
        <f t="shared" si="61"/>
        <v>23</v>
      </c>
      <c r="AK10" s="33">
        <f t="shared" si="62"/>
        <v>101</v>
      </c>
      <c r="AL10" s="33">
        <v>1</v>
      </c>
      <c r="AM10" s="33">
        <f t="shared" si="63"/>
        <v>146.44999999999999</v>
      </c>
      <c r="AN10" s="33">
        <f t="shared" si="64"/>
        <v>205.1</v>
      </c>
      <c r="AO10" s="51">
        <f t="shared" si="65"/>
        <v>293</v>
      </c>
      <c r="AP10" s="33"/>
      <c r="AQ10" s="33"/>
      <c r="AR10" s="33">
        <f t="shared" si="9"/>
        <v>230</v>
      </c>
      <c r="AS10" s="54">
        <f t="shared" si="10"/>
        <v>23</v>
      </c>
      <c r="AT10" s="33">
        <f t="shared" si="11"/>
        <v>268</v>
      </c>
      <c r="AU10" s="33">
        <v>1.08</v>
      </c>
      <c r="AV10" s="33">
        <f t="shared" si="12"/>
        <v>388.59999999999997</v>
      </c>
      <c r="AW10" s="33">
        <f t="shared" si="13"/>
        <v>588</v>
      </c>
      <c r="AX10" s="51">
        <f t="shared" si="14"/>
        <v>840</v>
      </c>
      <c r="AY10" s="33"/>
      <c r="AZ10" s="33"/>
      <c r="BA10" s="33">
        <f t="shared" si="15"/>
        <v>227</v>
      </c>
      <c r="BB10" s="54">
        <f t="shared" si="16"/>
        <v>23</v>
      </c>
      <c r="BC10" s="33">
        <f t="shared" si="17"/>
        <v>265</v>
      </c>
      <c r="BD10" s="121">
        <f t="shared" si="66"/>
        <v>1.06</v>
      </c>
      <c r="BE10" s="33">
        <f t="shared" si="18"/>
        <v>384.25</v>
      </c>
      <c r="BF10" s="33">
        <f t="shared" si="19"/>
        <v>570.5</v>
      </c>
      <c r="BG10" s="51">
        <f t="shared" si="67"/>
        <v>815</v>
      </c>
      <c r="BH10" s="33"/>
      <c r="BI10" s="33"/>
      <c r="BJ10" s="33">
        <f t="shared" si="20"/>
        <v>215</v>
      </c>
      <c r="BK10" s="54">
        <f t="shared" si="21"/>
        <v>23</v>
      </c>
      <c r="BL10" s="33">
        <f t="shared" si="22"/>
        <v>253</v>
      </c>
      <c r="BM10" s="33">
        <v>1</v>
      </c>
      <c r="BN10" s="33">
        <f t="shared" si="23"/>
        <v>366.84999999999997</v>
      </c>
      <c r="BO10" s="33">
        <f t="shared" si="24"/>
        <v>513.79999999999995</v>
      </c>
      <c r="BP10" s="51">
        <f t="shared" si="25"/>
        <v>734</v>
      </c>
      <c r="BQ10" s="33"/>
      <c r="BR10" s="33"/>
      <c r="BS10" s="33">
        <f t="shared" si="26"/>
        <v>168</v>
      </c>
      <c r="BT10" s="54">
        <f t="shared" si="27"/>
        <v>23</v>
      </c>
      <c r="BU10" s="33">
        <f t="shared" si="28"/>
        <v>206</v>
      </c>
      <c r="BV10" s="33">
        <v>1</v>
      </c>
      <c r="BW10" s="33">
        <f t="shared" si="29"/>
        <v>298.7</v>
      </c>
      <c r="BX10" s="33">
        <f t="shared" si="30"/>
        <v>418.59999999999997</v>
      </c>
      <c r="BY10" s="51">
        <f t="shared" si="31"/>
        <v>598</v>
      </c>
      <c r="BZ10" s="33"/>
      <c r="CA10" s="33"/>
      <c r="CB10" s="218" t="s">
        <v>593</v>
      </c>
      <c r="CC10" s="33">
        <f t="shared" si="32"/>
        <v>56</v>
      </c>
      <c r="CD10" s="54">
        <f t="shared" si="33"/>
        <v>23</v>
      </c>
      <c r="CE10" s="33">
        <f t="shared" si="34"/>
        <v>94</v>
      </c>
      <c r="CF10" s="33">
        <v>1</v>
      </c>
      <c r="CG10" s="33">
        <f t="shared" si="35"/>
        <v>136.29999999999998</v>
      </c>
      <c r="CH10" s="33">
        <f t="shared" si="36"/>
        <v>191.1</v>
      </c>
      <c r="CI10" s="51">
        <f t="shared" si="37"/>
        <v>273</v>
      </c>
      <c r="CJ10" s="51">
        <f t="shared" si="68"/>
        <v>336</v>
      </c>
      <c r="CK10" s="51">
        <f t="shared" si="69"/>
        <v>399</v>
      </c>
      <c r="CL10" s="33"/>
      <c r="CM10" s="379"/>
      <c r="CN10" s="64">
        <f t="shared" si="38"/>
        <v>87</v>
      </c>
      <c r="CO10" s="65">
        <f t="shared" si="39"/>
        <v>33</v>
      </c>
      <c r="CP10" s="64">
        <f t="shared" si="40"/>
        <v>135</v>
      </c>
      <c r="CQ10" s="64">
        <v>1</v>
      </c>
      <c r="CR10" s="64">
        <f t="shared" si="41"/>
        <v>195.75</v>
      </c>
      <c r="CS10" s="64">
        <f t="shared" si="42"/>
        <v>274.39999999999998</v>
      </c>
      <c r="CT10" s="66">
        <f t="shared" si="43"/>
        <v>392</v>
      </c>
      <c r="CU10" s="66">
        <f t="shared" si="70"/>
        <v>455</v>
      </c>
      <c r="CV10" s="66">
        <f t="shared" si="71"/>
        <v>518</v>
      </c>
      <c r="CW10" s="33"/>
      <c r="CX10" s="382"/>
      <c r="CY10" s="64">
        <f t="shared" si="44"/>
        <v>99</v>
      </c>
      <c r="CZ10" s="65">
        <f t="shared" si="45"/>
        <v>41</v>
      </c>
      <c r="DA10" s="64">
        <f t="shared" si="46"/>
        <v>155</v>
      </c>
      <c r="DB10" s="64">
        <v>1</v>
      </c>
      <c r="DC10" s="64">
        <f t="shared" si="47"/>
        <v>224.75</v>
      </c>
      <c r="DD10" s="64">
        <f t="shared" si="48"/>
        <v>315</v>
      </c>
      <c r="DE10" s="66">
        <f t="shared" si="49"/>
        <v>450</v>
      </c>
      <c r="DF10" s="66">
        <f t="shared" si="72"/>
        <v>513</v>
      </c>
      <c r="DG10" s="66">
        <f t="shared" si="73"/>
        <v>576</v>
      </c>
    </row>
    <row r="11" spans="1:111" ht="29.6">
      <c r="A11" s="20" t="s">
        <v>10</v>
      </c>
      <c r="B11" s="3" t="s">
        <v>231</v>
      </c>
      <c r="C11" s="83"/>
      <c r="D11" s="2" t="s">
        <v>4</v>
      </c>
      <c r="E11" s="7">
        <v>1.0409999999999999</v>
      </c>
      <c r="F11" s="11">
        <v>30</v>
      </c>
      <c r="G11" s="11">
        <f t="shared" si="50"/>
        <v>0.7</v>
      </c>
      <c r="H11" s="19">
        <v>1.45</v>
      </c>
      <c r="I11" s="11">
        <v>1.4</v>
      </c>
      <c r="J11" s="11">
        <v>1</v>
      </c>
      <c r="K11" s="11">
        <v>1.1000000000000001</v>
      </c>
      <c r="L11" s="11">
        <v>15</v>
      </c>
      <c r="M11" s="11">
        <v>1.2</v>
      </c>
      <c r="N11" s="46">
        <f>CEILING(E11*M11*Цены1!$E$45,1)</f>
        <v>374</v>
      </c>
      <c r="O11" s="46"/>
      <c r="P11" s="233">
        <f t="shared" si="0"/>
        <v>342</v>
      </c>
      <c r="Q11" s="54">
        <f t="shared" si="1"/>
        <v>109</v>
      </c>
      <c r="R11" s="33">
        <f t="shared" si="51"/>
        <v>466</v>
      </c>
      <c r="S11" s="33">
        <v>1</v>
      </c>
      <c r="T11" s="33">
        <f t="shared" si="52"/>
        <v>675.69999999999993</v>
      </c>
      <c r="U11" s="33">
        <f t="shared" si="53"/>
        <v>946.4</v>
      </c>
      <c r="V11" s="51">
        <f t="shared" si="54"/>
        <v>1352</v>
      </c>
      <c r="W11" s="33"/>
      <c r="X11" s="33"/>
      <c r="Y11" s="234">
        <f t="shared" si="55"/>
        <v>390</v>
      </c>
      <c r="Z11" s="54">
        <f t="shared" si="5"/>
        <v>109</v>
      </c>
      <c r="AA11" s="33">
        <f t="shared" si="56"/>
        <v>514</v>
      </c>
      <c r="AB11" s="33">
        <v>1</v>
      </c>
      <c r="AC11" s="33">
        <f t="shared" si="57"/>
        <v>745.3</v>
      </c>
      <c r="AD11" s="33">
        <f t="shared" si="58"/>
        <v>1043.7</v>
      </c>
      <c r="AE11" s="51">
        <f t="shared" si="59"/>
        <v>1491</v>
      </c>
      <c r="AF11" s="33"/>
      <c r="AG11" s="33"/>
      <c r="AH11" s="3"/>
      <c r="AI11" s="103">
        <f t="shared" si="60"/>
        <v>375</v>
      </c>
      <c r="AJ11" s="54">
        <f t="shared" si="61"/>
        <v>134</v>
      </c>
      <c r="AK11" s="33">
        <f t="shared" si="62"/>
        <v>524</v>
      </c>
      <c r="AL11" s="33">
        <v>1</v>
      </c>
      <c r="AM11" s="33">
        <f t="shared" si="63"/>
        <v>759.8</v>
      </c>
      <c r="AN11" s="33">
        <f t="shared" si="64"/>
        <v>1064</v>
      </c>
      <c r="AO11" s="51">
        <f t="shared" si="65"/>
        <v>1520</v>
      </c>
      <c r="AP11" s="33"/>
      <c r="AQ11" s="33"/>
      <c r="AR11" s="33">
        <f t="shared" si="9"/>
        <v>1371</v>
      </c>
      <c r="AS11" s="54">
        <f t="shared" si="10"/>
        <v>136</v>
      </c>
      <c r="AT11" s="33">
        <f t="shared" si="11"/>
        <v>1522</v>
      </c>
      <c r="AU11" s="33">
        <v>1.08</v>
      </c>
      <c r="AV11" s="33">
        <f t="shared" si="12"/>
        <v>2206.9</v>
      </c>
      <c r="AW11" s="33">
        <f t="shared" si="13"/>
        <v>3336.8999999999996</v>
      </c>
      <c r="AX11" s="51">
        <f t="shared" si="14"/>
        <v>4767</v>
      </c>
      <c r="AY11" s="33"/>
      <c r="AZ11" s="33"/>
      <c r="BA11" s="33">
        <f t="shared" si="15"/>
        <v>1358</v>
      </c>
      <c r="BB11" s="54">
        <f t="shared" si="16"/>
        <v>136</v>
      </c>
      <c r="BC11" s="33">
        <f t="shared" si="17"/>
        <v>1509</v>
      </c>
      <c r="BD11" s="121">
        <f t="shared" si="66"/>
        <v>1.06</v>
      </c>
      <c r="BE11" s="33">
        <f t="shared" si="18"/>
        <v>2188.0499999999997</v>
      </c>
      <c r="BF11" s="33">
        <f t="shared" si="19"/>
        <v>3247.2999999999997</v>
      </c>
      <c r="BG11" s="51">
        <f t="shared" si="67"/>
        <v>4639</v>
      </c>
      <c r="BH11" s="33"/>
      <c r="BI11" s="33"/>
      <c r="BJ11" s="33">
        <f t="shared" si="20"/>
        <v>1282</v>
      </c>
      <c r="BK11" s="54">
        <f t="shared" si="21"/>
        <v>136</v>
      </c>
      <c r="BL11" s="33">
        <f t="shared" si="22"/>
        <v>1433</v>
      </c>
      <c r="BM11" s="33">
        <v>1</v>
      </c>
      <c r="BN11" s="33">
        <f t="shared" si="23"/>
        <v>2077.85</v>
      </c>
      <c r="BO11" s="33">
        <f t="shared" si="24"/>
        <v>2909.2</v>
      </c>
      <c r="BP11" s="51">
        <f t="shared" si="25"/>
        <v>4156</v>
      </c>
      <c r="BQ11" s="33"/>
      <c r="BR11" s="33"/>
      <c r="BS11" s="33">
        <f t="shared" si="26"/>
        <v>1005</v>
      </c>
      <c r="BT11" s="54">
        <f t="shared" si="27"/>
        <v>136</v>
      </c>
      <c r="BU11" s="33">
        <f t="shared" si="28"/>
        <v>1156</v>
      </c>
      <c r="BV11" s="33">
        <v>1</v>
      </c>
      <c r="BW11" s="33">
        <f t="shared" si="29"/>
        <v>1676.2</v>
      </c>
      <c r="BX11" s="33">
        <f t="shared" si="30"/>
        <v>2347.1</v>
      </c>
      <c r="BY11" s="51">
        <f t="shared" si="31"/>
        <v>3353</v>
      </c>
      <c r="BZ11" s="33"/>
      <c r="CA11" s="33"/>
      <c r="CB11" s="219"/>
      <c r="CC11" s="33">
        <f t="shared" si="32"/>
        <v>333</v>
      </c>
      <c r="CD11" s="54">
        <f t="shared" si="33"/>
        <v>133</v>
      </c>
      <c r="CE11" s="33">
        <f t="shared" si="34"/>
        <v>481</v>
      </c>
      <c r="CF11" s="33">
        <v>1</v>
      </c>
      <c r="CG11" s="33">
        <f t="shared" si="35"/>
        <v>697.44999999999993</v>
      </c>
      <c r="CH11" s="33">
        <f t="shared" si="36"/>
        <v>976.49999999999989</v>
      </c>
      <c r="CI11" s="51">
        <f t="shared" si="37"/>
        <v>1395</v>
      </c>
      <c r="CJ11" s="51">
        <f t="shared" si="68"/>
        <v>1769</v>
      </c>
      <c r="CK11" s="51">
        <f t="shared" si="69"/>
        <v>2143</v>
      </c>
      <c r="CL11" s="33"/>
      <c r="CM11" s="377" t="s">
        <v>594</v>
      </c>
      <c r="CN11" s="64">
        <f t="shared" si="38"/>
        <v>518</v>
      </c>
      <c r="CO11" s="65">
        <f t="shared" si="39"/>
        <v>196</v>
      </c>
      <c r="CP11" s="64">
        <f t="shared" si="40"/>
        <v>729</v>
      </c>
      <c r="CQ11" s="64">
        <v>1</v>
      </c>
      <c r="CR11" s="64">
        <f t="shared" si="41"/>
        <v>1057.05</v>
      </c>
      <c r="CS11" s="64">
        <f t="shared" si="42"/>
        <v>1480.5</v>
      </c>
      <c r="CT11" s="66">
        <f t="shared" si="43"/>
        <v>2115</v>
      </c>
      <c r="CU11" s="66">
        <f t="shared" si="70"/>
        <v>2489</v>
      </c>
      <c r="CV11" s="66">
        <f t="shared" si="71"/>
        <v>2863</v>
      </c>
      <c r="CW11" s="33"/>
      <c r="CX11" s="380" t="s">
        <v>595</v>
      </c>
      <c r="CY11" s="64">
        <f t="shared" si="44"/>
        <v>593</v>
      </c>
      <c r="CZ11" s="65">
        <f t="shared" si="45"/>
        <v>244</v>
      </c>
      <c r="DA11" s="64">
        <f t="shared" si="46"/>
        <v>852</v>
      </c>
      <c r="DB11" s="64">
        <v>1</v>
      </c>
      <c r="DC11" s="64">
        <f t="shared" si="47"/>
        <v>1235.3999999999999</v>
      </c>
      <c r="DD11" s="64">
        <f t="shared" si="48"/>
        <v>1729.6999999999998</v>
      </c>
      <c r="DE11" s="66">
        <f t="shared" si="49"/>
        <v>2471</v>
      </c>
      <c r="DF11" s="66">
        <f t="shared" si="72"/>
        <v>2845</v>
      </c>
      <c r="DG11" s="66">
        <f t="shared" si="73"/>
        <v>3219</v>
      </c>
    </row>
    <row r="12" spans="1:111" ht="44.4">
      <c r="A12" s="20" t="s">
        <v>11</v>
      </c>
      <c r="B12" s="22" t="s">
        <v>232</v>
      </c>
      <c r="C12" s="22" t="s">
        <v>341</v>
      </c>
      <c r="D12" s="2" t="s">
        <v>12</v>
      </c>
      <c r="E12" s="7">
        <v>0.16</v>
      </c>
      <c r="F12" s="12">
        <v>15</v>
      </c>
      <c r="G12" s="11">
        <f t="shared" si="50"/>
        <v>0.85</v>
      </c>
      <c r="H12" s="19">
        <v>1.03</v>
      </c>
      <c r="I12" s="11">
        <v>1.02</v>
      </c>
      <c r="J12" s="11">
        <v>1</v>
      </c>
      <c r="K12" s="12">
        <v>1</v>
      </c>
      <c r="L12" s="12">
        <v>4</v>
      </c>
      <c r="M12" s="11">
        <v>1.2</v>
      </c>
      <c r="N12" s="46">
        <f>CEILING(E12*M12*Цены1!$E$45,1)</f>
        <v>58</v>
      </c>
      <c r="O12" s="46"/>
      <c r="P12" s="233">
        <f t="shared" si="0"/>
        <v>53</v>
      </c>
      <c r="Q12" s="55">
        <f>CEILING($E12*R$2*T$2*$K12,1)</f>
        <v>11</v>
      </c>
      <c r="R12" s="33">
        <f t="shared" si="51"/>
        <v>68</v>
      </c>
      <c r="S12" s="33">
        <v>1</v>
      </c>
      <c r="T12" s="33">
        <f t="shared" si="52"/>
        <v>70.040000000000006</v>
      </c>
      <c r="U12" s="33">
        <f t="shared" si="53"/>
        <v>72.25</v>
      </c>
      <c r="V12" s="51">
        <f t="shared" si="54"/>
        <v>85</v>
      </c>
      <c r="W12" s="33"/>
      <c r="X12" s="33"/>
      <c r="Y12" s="234">
        <f t="shared" si="55"/>
        <v>60</v>
      </c>
      <c r="Z12" s="55">
        <f>CEILING($E12*AA$2*AC$2*$K12,1)</f>
        <v>11</v>
      </c>
      <c r="AA12" s="33">
        <f t="shared" si="56"/>
        <v>75</v>
      </c>
      <c r="AB12" s="33">
        <v>1</v>
      </c>
      <c r="AC12" s="33">
        <f t="shared" si="57"/>
        <v>77.25</v>
      </c>
      <c r="AD12" s="33">
        <f t="shared" si="58"/>
        <v>79.05</v>
      </c>
      <c r="AE12" s="51">
        <f t="shared" si="59"/>
        <v>93</v>
      </c>
      <c r="AF12" s="33"/>
      <c r="AG12" s="33"/>
      <c r="AH12" s="22"/>
      <c r="AI12" s="103">
        <f t="shared" si="60"/>
        <v>58</v>
      </c>
      <c r="AJ12" s="55">
        <f t="shared" ref="AJ12:AJ19" si="74">CEILING($E12*AK$2*AM$2*$K12,1)</f>
        <v>13</v>
      </c>
      <c r="AK12" s="33">
        <f>AI12+AJ12+$L12</f>
        <v>75</v>
      </c>
      <c r="AL12" s="33">
        <v>1</v>
      </c>
      <c r="AM12" s="33">
        <f t="shared" si="63"/>
        <v>77.25</v>
      </c>
      <c r="AN12" s="33">
        <f t="shared" si="64"/>
        <v>79.05</v>
      </c>
      <c r="AO12" s="51">
        <f t="shared" si="65"/>
        <v>93</v>
      </c>
      <c r="AP12" s="33"/>
      <c r="AQ12" s="33"/>
      <c r="AR12" s="33">
        <f t="shared" si="9"/>
        <v>211</v>
      </c>
      <c r="AS12" s="55">
        <f t="shared" ref="AS12:AS19" si="75">CEILING($E12*AT$2*AV$2*$K12,1)</f>
        <v>13</v>
      </c>
      <c r="AT12" s="33">
        <f t="shared" si="11"/>
        <v>228</v>
      </c>
      <c r="AU12" s="33">
        <v>1.1100000000000001</v>
      </c>
      <c r="AV12" s="33">
        <f t="shared" si="12"/>
        <v>234.84</v>
      </c>
      <c r="AW12" s="33">
        <f t="shared" si="13"/>
        <v>266.05</v>
      </c>
      <c r="AX12" s="51">
        <f t="shared" si="14"/>
        <v>313</v>
      </c>
      <c r="AY12" s="33"/>
      <c r="AZ12" s="33"/>
      <c r="BA12" s="33">
        <f t="shared" si="15"/>
        <v>209</v>
      </c>
      <c r="BB12" s="55">
        <f t="shared" ref="BB12:BB19" si="76">CEILING($E12*BC$2*BE$2*$K12,1)</f>
        <v>13</v>
      </c>
      <c r="BC12" s="33">
        <f t="shared" si="17"/>
        <v>226</v>
      </c>
      <c r="BD12" s="121">
        <f t="shared" si="66"/>
        <v>1.0900000000000001</v>
      </c>
      <c r="BE12" s="33">
        <f t="shared" si="18"/>
        <v>232.78</v>
      </c>
      <c r="BF12" s="33">
        <f t="shared" si="19"/>
        <v>259.25</v>
      </c>
      <c r="BG12" s="51">
        <f t="shared" si="67"/>
        <v>305</v>
      </c>
      <c r="BH12" s="33"/>
      <c r="BI12" s="33"/>
      <c r="BJ12" s="33">
        <f t="shared" si="20"/>
        <v>197</v>
      </c>
      <c r="BK12" s="55">
        <f t="shared" ref="BK12:BK19" si="77">CEILING($E12*BL$2*BN$2*$K12,1)</f>
        <v>13</v>
      </c>
      <c r="BL12" s="33">
        <f t="shared" si="22"/>
        <v>214</v>
      </c>
      <c r="BM12" s="33">
        <v>1</v>
      </c>
      <c r="BN12" s="33">
        <f t="shared" si="23"/>
        <v>220.42000000000002</v>
      </c>
      <c r="BO12" s="33">
        <f t="shared" si="24"/>
        <v>225.25</v>
      </c>
      <c r="BP12" s="51">
        <f t="shared" si="25"/>
        <v>265</v>
      </c>
      <c r="BQ12" s="33"/>
      <c r="BR12" s="33"/>
      <c r="BS12" s="33">
        <f t="shared" si="26"/>
        <v>155</v>
      </c>
      <c r="BT12" s="55">
        <f t="shared" ref="BT12:BT19" si="78">CEILING($E12*BU$2*BW$2*$K12,1)</f>
        <v>13</v>
      </c>
      <c r="BU12" s="33">
        <f t="shared" si="28"/>
        <v>172</v>
      </c>
      <c r="BV12" s="33">
        <v>1</v>
      </c>
      <c r="BW12" s="33">
        <f t="shared" si="29"/>
        <v>177.16</v>
      </c>
      <c r="BX12" s="33">
        <f t="shared" si="30"/>
        <v>181.04999999999998</v>
      </c>
      <c r="BY12" s="51">
        <f t="shared" si="31"/>
        <v>213</v>
      </c>
      <c r="BZ12" s="33"/>
      <c r="CA12" s="33"/>
      <c r="CB12" s="220"/>
      <c r="CC12" s="33">
        <f t="shared" si="32"/>
        <v>52</v>
      </c>
      <c r="CD12" s="55">
        <f t="shared" ref="CD12:CD19" si="79">CEILING($E12*CE$2*CG$2*$K12,1)</f>
        <v>13</v>
      </c>
      <c r="CE12" s="33">
        <f t="shared" si="34"/>
        <v>69</v>
      </c>
      <c r="CF12" s="33">
        <v>1</v>
      </c>
      <c r="CG12" s="33">
        <f t="shared" si="35"/>
        <v>71.070000000000007</v>
      </c>
      <c r="CH12" s="33">
        <f t="shared" si="36"/>
        <v>73.099999999999994</v>
      </c>
      <c r="CI12" s="51">
        <f t="shared" si="37"/>
        <v>86</v>
      </c>
      <c r="CJ12" s="51">
        <f t="shared" si="68"/>
        <v>144</v>
      </c>
      <c r="CK12" s="51">
        <f t="shared" si="69"/>
        <v>202</v>
      </c>
      <c r="CL12" s="33"/>
      <c r="CM12" s="378"/>
      <c r="CN12" s="64">
        <f t="shared" si="38"/>
        <v>80</v>
      </c>
      <c r="CO12" s="65">
        <f t="shared" ref="CO12:CO19" si="80">CEILING($E12*CP$2*CR$2*$K12,1)</f>
        <v>19</v>
      </c>
      <c r="CP12" s="64">
        <f t="shared" si="40"/>
        <v>103</v>
      </c>
      <c r="CQ12" s="64">
        <v>1</v>
      </c>
      <c r="CR12" s="64">
        <f t="shared" si="41"/>
        <v>106.09</v>
      </c>
      <c r="CS12" s="64">
        <f t="shared" si="42"/>
        <v>108.8</v>
      </c>
      <c r="CT12" s="66">
        <f t="shared" si="43"/>
        <v>128</v>
      </c>
      <c r="CU12" s="66">
        <f t="shared" si="70"/>
        <v>186</v>
      </c>
      <c r="CV12" s="66">
        <f t="shared" si="71"/>
        <v>244</v>
      </c>
      <c r="CW12" s="33"/>
      <c r="CX12" s="381"/>
      <c r="CY12" s="64">
        <f t="shared" si="44"/>
        <v>92</v>
      </c>
      <c r="CZ12" s="65">
        <f t="shared" ref="CZ12:CZ19" si="81">CEILING($E12*DA$2*DC$2*$K12,1)</f>
        <v>23</v>
      </c>
      <c r="DA12" s="64">
        <f t="shared" si="46"/>
        <v>119</v>
      </c>
      <c r="DB12" s="64">
        <v>1</v>
      </c>
      <c r="DC12" s="64">
        <f t="shared" si="47"/>
        <v>122.57000000000001</v>
      </c>
      <c r="DD12" s="64">
        <f t="shared" si="48"/>
        <v>125.8</v>
      </c>
      <c r="DE12" s="66">
        <f t="shared" si="49"/>
        <v>148</v>
      </c>
      <c r="DF12" s="66">
        <f t="shared" si="72"/>
        <v>206</v>
      </c>
      <c r="DG12" s="66">
        <f t="shared" si="73"/>
        <v>264</v>
      </c>
    </row>
    <row r="13" spans="1:111" s="8" customFormat="1" ht="44.4">
      <c r="A13" s="20" t="s">
        <v>13</v>
      </c>
      <c r="B13" s="342" t="s">
        <v>335</v>
      </c>
      <c r="C13" s="82"/>
      <c r="D13" s="21" t="s">
        <v>12</v>
      </c>
      <c r="E13" s="7">
        <v>0.18</v>
      </c>
      <c r="F13" s="12">
        <v>15</v>
      </c>
      <c r="G13" s="11">
        <f t="shared" si="50"/>
        <v>0.85</v>
      </c>
      <c r="H13" s="46">
        <v>1.03</v>
      </c>
      <c r="I13" s="11">
        <v>1.02</v>
      </c>
      <c r="J13" s="11">
        <v>1</v>
      </c>
      <c r="K13" s="12">
        <v>1</v>
      </c>
      <c r="L13" s="12">
        <v>4</v>
      </c>
      <c r="M13" s="11">
        <v>1.2</v>
      </c>
      <c r="N13" s="46">
        <f>CEILING(E13*M13*Цены1!$E$45,1)</f>
        <v>65</v>
      </c>
      <c r="O13" s="46"/>
      <c r="P13" s="233">
        <f t="shared" si="0"/>
        <v>59</v>
      </c>
      <c r="Q13" s="55">
        <f t="shared" ref="Q13:Q19" si="82">CEILING($E13*R$2*T$2*$K13,1)</f>
        <v>12</v>
      </c>
      <c r="R13" s="33">
        <f t="shared" si="51"/>
        <v>75</v>
      </c>
      <c r="S13" s="33">
        <v>1</v>
      </c>
      <c r="T13" s="33">
        <f t="shared" si="52"/>
        <v>77.25</v>
      </c>
      <c r="U13" s="33">
        <f t="shared" si="53"/>
        <v>79.05</v>
      </c>
      <c r="V13" s="51">
        <f t="shared" si="54"/>
        <v>93</v>
      </c>
      <c r="W13" s="33"/>
      <c r="X13" s="33"/>
      <c r="Y13" s="234">
        <f t="shared" si="55"/>
        <v>68</v>
      </c>
      <c r="Z13" s="55">
        <f t="shared" ref="Z13:Z19" si="83">CEILING($E13*AA$2*AC$2*$K13,1)</f>
        <v>12</v>
      </c>
      <c r="AA13" s="33">
        <f t="shared" si="56"/>
        <v>84</v>
      </c>
      <c r="AB13" s="33">
        <v>1</v>
      </c>
      <c r="AC13" s="33">
        <f t="shared" si="57"/>
        <v>86.52</v>
      </c>
      <c r="AD13" s="33">
        <f t="shared" si="58"/>
        <v>88.399999999999991</v>
      </c>
      <c r="AE13" s="51">
        <f t="shared" si="59"/>
        <v>104</v>
      </c>
      <c r="AF13" s="33"/>
      <c r="AG13" s="33"/>
      <c r="AH13" s="22"/>
      <c r="AI13" s="103">
        <f t="shared" si="60"/>
        <v>65</v>
      </c>
      <c r="AJ13" s="55">
        <f t="shared" si="74"/>
        <v>14</v>
      </c>
      <c r="AK13" s="33">
        <f t="shared" si="62"/>
        <v>83</v>
      </c>
      <c r="AL13" s="33">
        <v>1</v>
      </c>
      <c r="AM13" s="33">
        <f t="shared" si="63"/>
        <v>85.490000000000009</v>
      </c>
      <c r="AN13" s="33">
        <f t="shared" si="64"/>
        <v>87.55</v>
      </c>
      <c r="AO13" s="51">
        <f t="shared" si="65"/>
        <v>103</v>
      </c>
      <c r="AP13" s="33"/>
      <c r="AQ13" s="33"/>
      <c r="AR13" s="33">
        <f t="shared" si="9"/>
        <v>237</v>
      </c>
      <c r="AS13" s="55">
        <f t="shared" si="75"/>
        <v>15</v>
      </c>
      <c r="AT13" s="33">
        <f t="shared" si="11"/>
        <v>256</v>
      </c>
      <c r="AU13" s="33">
        <v>1.1000000000000001</v>
      </c>
      <c r="AV13" s="33">
        <f t="shared" si="12"/>
        <v>263.68</v>
      </c>
      <c r="AW13" s="33">
        <f t="shared" si="13"/>
        <v>296.64999999999998</v>
      </c>
      <c r="AX13" s="51">
        <f t="shared" si="14"/>
        <v>349</v>
      </c>
      <c r="AY13" s="33"/>
      <c r="AZ13" s="33"/>
      <c r="BA13" s="33">
        <f t="shared" si="15"/>
        <v>235</v>
      </c>
      <c r="BB13" s="55">
        <f t="shared" si="76"/>
        <v>15</v>
      </c>
      <c r="BC13" s="33">
        <f t="shared" si="17"/>
        <v>254</v>
      </c>
      <c r="BD13" s="121">
        <f t="shared" si="66"/>
        <v>1.08</v>
      </c>
      <c r="BE13" s="33">
        <f t="shared" si="18"/>
        <v>261.62</v>
      </c>
      <c r="BF13" s="33">
        <f t="shared" si="19"/>
        <v>289</v>
      </c>
      <c r="BG13" s="51">
        <f t="shared" si="67"/>
        <v>340</v>
      </c>
      <c r="BH13" s="33"/>
      <c r="BI13" s="33"/>
      <c r="BJ13" s="33">
        <f t="shared" si="20"/>
        <v>222</v>
      </c>
      <c r="BK13" s="55">
        <f t="shared" si="77"/>
        <v>15</v>
      </c>
      <c r="BL13" s="33">
        <f t="shared" si="22"/>
        <v>241</v>
      </c>
      <c r="BM13" s="33">
        <v>1</v>
      </c>
      <c r="BN13" s="33">
        <f t="shared" si="23"/>
        <v>248.23000000000002</v>
      </c>
      <c r="BO13" s="33">
        <f t="shared" si="24"/>
        <v>253.29999999999998</v>
      </c>
      <c r="BP13" s="51">
        <f t="shared" si="25"/>
        <v>298</v>
      </c>
      <c r="BQ13" s="33"/>
      <c r="BR13" s="33"/>
      <c r="BS13" s="33">
        <f t="shared" si="26"/>
        <v>174</v>
      </c>
      <c r="BT13" s="55">
        <f t="shared" si="78"/>
        <v>15</v>
      </c>
      <c r="BU13" s="33">
        <f t="shared" si="28"/>
        <v>193</v>
      </c>
      <c r="BV13" s="33">
        <v>1</v>
      </c>
      <c r="BW13" s="33">
        <f t="shared" si="29"/>
        <v>198.79</v>
      </c>
      <c r="BX13" s="33">
        <f t="shared" si="30"/>
        <v>203.15</v>
      </c>
      <c r="BY13" s="51">
        <f t="shared" si="31"/>
        <v>239</v>
      </c>
      <c r="BZ13" s="33"/>
      <c r="CA13" s="33"/>
      <c r="CB13" s="218" t="s">
        <v>593</v>
      </c>
      <c r="CC13" s="33">
        <f t="shared" si="32"/>
        <v>58</v>
      </c>
      <c r="CD13" s="55">
        <f t="shared" si="79"/>
        <v>14</v>
      </c>
      <c r="CE13" s="33">
        <f t="shared" si="34"/>
        <v>76</v>
      </c>
      <c r="CF13" s="33">
        <v>1</v>
      </c>
      <c r="CG13" s="33">
        <f t="shared" si="35"/>
        <v>78.28</v>
      </c>
      <c r="CH13" s="33">
        <f t="shared" si="36"/>
        <v>79.899999999999991</v>
      </c>
      <c r="CI13" s="51">
        <f t="shared" si="37"/>
        <v>94</v>
      </c>
      <c r="CJ13" s="51">
        <f t="shared" si="68"/>
        <v>159</v>
      </c>
      <c r="CK13" s="51">
        <f t="shared" si="69"/>
        <v>224</v>
      </c>
      <c r="CL13" s="33"/>
      <c r="CM13" s="379"/>
      <c r="CN13" s="64">
        <f t="shared" si="38"/>
        <v>90</v>
      </c>
      <c r="CO13" s="65">
        <f t="shared" si="80"/>
        <v>21</v>
      </c>
      <c r="CP13" s="64">
        <f t="shared" si="40"/>
        <v>115</v>
      </c>
      <c r="CQ13" s="64">
        <v>1</v>
      </c>
      <c r="CR13" s="64">
        <f t="shared" si="41"/>
        <v>118.45</v>
      </c>
      <c r="CS13" s="64">
        <f t="shared" si="42"/>
        <v>121.55</v>
      </c>
      <c r="CT13" s="66">
        <f t="shared" si="43"/>
        <v>143</v>
      </c>
      <c r="CU13" s="66">
        <f t="shared" si="70"/>
        <v>208</v>
      </c>
      <c r="CV13" s="66">
        <f t="shared" si="71"/>
        <v>273</v>
      </c>
      <c r="CW13" s="33"/>
      <c r="CX13" s="382"/>
      <c r="CY13" s="64">
        <f t="shared" si="44"/>
        <v>103</v>
      </c>
      <c r="CZ13" s="65">
        <f t="shared" si="81"/>
        <v>26</v>
      </c>
      <c r="DA13" s="64">
        <f t="shared" si="46"/>
        <v>133</v>
      </c>
      <c r="DB13" s="64">
        <v>1</v>
      </c>
      <c r="DC13" s="64">
        <f t="shared" si="47"/>
        <v>136.99</v>
      </c>
      <c r="DD13" s="64">
        <f t="shared" si="48"/>
        <v>140.25</v>
      </c>
      <c r="DE13" s="66">
        <f t="shared" si="49"/>
        <v>165</v>
      </c>
      <c r="DF13" s="66">
        <f t="shared" si="72"/>
        <v>230</v>
      </c>
      <c r="DG13" s="66">
        <f t="shared" si="73"/>
        <v>295</v>
      </c>
    </row>
    <row r="14" spans="1:111" ht="44.4">
      <c r="A14" s="20" t="s">
        <v>14</v>
      </c>
      <c r="B14" s="22" t="s">
        <v>233</v>
      </c>
      <c r="C14" s="82"/>
      <c r="D14" s="21" t="s">
        <v>12</v>
      </c>
      <c r="E14" s="7">
        <v>0.16</v>
      </c>
      <c r="F14" s="12">
        <v>15</v>
      </c>
      <c r="G14" s="11">
        <f t="shared" si="50"/>
        <v>0.85</v>
      </c>
      <c r="H14" s="46">
        <v>1.03</v>
      </c>
      <c r="I14" s="11">
        <v>1.02</v>
      </c>
      <c r="J14" s="11">
        <v>1</v>
      </c>
      <c r="K14" s="12">
        <v>1</v>
      </c>
      <c r="L14" s="12">
        <v>4</v>
      </c>
      <c r="M14" s="11">
        <v>1.2</v>
      </c>
      <c r="N14" s="46">
        <f>CEILING(E14*M14*Цены1!$E$45,1)</f>
        <v>58</v>
      </c>
      <c r="O14" s="46"/>
      <c r="P14" s="233">
        <f t="shared" si="0"/>
        <v>53</v>
      </c>
      <c r="Q14" s="55">
        <f t="shared" si="82"/>
        <v>11</v>
      </c>
      <c r="R14" s="33">
        <f t="shared" si="51"/>
        <v>68</v>
      </c>
      <c r="S14" s="33">
        <v>1</v>
      </c>
      <c r="T14" s="33">
        <f t="shared" si="52"/>
        <v>70.040000000000006</v>
      </c>
      <c r="U14" s="33">
        <f t="shared" si="53"/>
        <v>72.25</v>
      </c>
      <c r="V14" s="51">
        <f t="shared" si="54"/>
        <v>85</v>
      </c>
      <c r="W14" s="33"/>
      <c r="X14" s="33"/>
      <c r="Y14" s="234">
        <f t="shared" si="55"/>
        <v>60</v>
      </c>
      <c r="Z14" s="55">
        <f t="shared" si="83"/>
        <v>11</v>
      </c>
      <c r="AA14" s="33">
        <f t="shared" si="56"/>
        <v>75</v>
      </c>
      <c r="AB14" s="33">
        <v>1</v>
      </c>
      <c r="AC14" s="33">
        <f t="shared" si="57"/>
        <v>77.25</v>
      </c>
      <c r="AD14" s="33">
        <f t="shared" si="58"/>
        <v>79.05</v>
      </c>
      <c r="AE14" s="51">
        <f t="shared" si="59"/>
        <v>93</v>
      </c>
      <c r="AF14" s="33"/>
      <c r="AG14" s="33"/>
      <c r="AH14" s="22"/>
      <c r="AI14" s="103">
        <f t="shared" si="60"/>
        <v>58</v>
      </c>
      <c r="AJ14" s="55">
        <f t="shared" si="74"/>
        <v>13</v>
      </c>
      <c r="AK14" s="33">
        <f t="shared" si="62"/>
        <v>75</v>
      </c>
      <c r="AL14" s="33">
        <v>1</v>
      </c>
      <c r="AM14" s="33">
        <f t="shared" si="63"/>
        <v>77.25</v>
      </c>
      <c r="AN14" s="33">
        <f t="shared" si="64"/>
        <v>79.05</v>
      </c>
      <c r="AO14" s="51">
        <f t="shared" si="65"/>
        <v>93</v>
      </c>
      <c r="AP14" s="33"/>
      <c r="AQ14" s="33"/>
      <c r="AR14" s="33">
        <f t="shared" si="9"/>
        <v>211</v>
      </c>
      <c r="AS14" s="55">
        <f t="shared" si="75"/>
        <v>13</v>
      </c>
      <c r="AT14" s="33">
        <f t="shared" si="11"/>
        <v>228</v>
      </c>
      <c r="AU14" s="33">
        <v>1.1000000000000001</v>
      </c>
      <c r="AV14" s="33">
        <f t="shared" si="12"/>
        <v>234.84</v>
      </c>
      <c r="AW14" s="33">
        <f t="shared" si="13"/>
        <v>263.5</v>
      </c>
      <c r="AX14" s="51">
        <f t="shared" si="14"/>
        <v>310</v>
      </c>
      <c r="AY14" s="33"/>
      <c r="AZ14" s="33"/>
      <c r="BA14" s="33">
        <f t="shared" si="15"/>
        <v>209</v>
      </c>
      <c r="BB14" s="55">
        <f t="shared" si="76"/>
        <v>13</v>
      </c>
      <c r="BC14" s="33">
        <f t="shared" si="17"/>
        <v>226</v>
      </c>
      <c r="BD14" s="121">
        <f t="shared" si="66"/>
        <v>1.08</v>
      </c>
      <c r="BE14" s="33">
        <f t="shared" si="18"/>
        <v>232.78</v>
      </c>
      <c r="BF14" s="33">
        <f t="shared" si="19"/>
        <v>256.7</v>
      </c>
      <c r="BG14" s="51">
        <f t="shared" si="67"/>
        <v>302</v>
      </c>
      <c r="BH14" s="33"/>
      <c r="BI14" s="33"/>
      <c r="BJ14" s="33">
        <f t="shared" si="20"/>
        <v>197</v>
      </c>
      <c r="BK14" s="55">
        <f t="shared" si="77"/>
        <v>13</v>
      </c>
      <c r="BL14" s="33">
        <f t="shared" si="22"/>
        <v>214</v>
      </c>
      <c r="BM14" s="33">
        <v>1</v>
      </c>
      <c r="BN14" s="33">
        <f t="shared" si="23"/>
        <v>220.42000000000002</v>
      </c>
      <c r="BO14" s="33">
        <f t="shared" si="24"/>
        <v>225.25</v>
      </c>
      <c r="BP14" s="51">
        <f t="shared" si="25"/>
        <v>265</v>
      </c>
      <c r="BQ14" s="33"/>
      <c r="BR14" s="33"/>
      <c r="BS14" s="33">
        <f t="shared" si="26"/>
        <v>155</v>
      </c>
      <c r="BT14" s="55">
        <f t="shared" si="78"/>
        <v>13</v>
      </c>
      <c r="BU14" s="33">
        <f t="shared" si="28"/>
        <v>172</v>
      </c>
      <c r="BV14" s="33">
        <v>1</v>
      </c>
      <c r="BW14" s="33">
        <f t="shared" si="29"/>
        <v>177.16</v>
      </c>
      <c r="BX14" s="33">
        <f t="shared" si="30"/>
        <v>181.04999999999998</v>
      </c>
      <c r="BY14" s="51">
        <f t="shared" si="31"/>
        <v>213</v>
      </c>
      <c r="BZ14" s="33"/>
      <c r="CA14" s="33"/>
      <c r="CB14" s="219"/>
      <c r="CC14" s="33">
        <f t="shared" si="32"/>
        <v>52</v>
      </c>
      <c r="CD14" s="55">
        <f t="shared" si="79"/>
        <v>13</v>
      </c>
      <c r="CE14" s="33">
        <f t="shared" si="34"/>
        <v>69</v>
      </c>
      <c r="CF14" s="33">
        <v>1</v>
      </c>
      <c r="CG14" s="33">
        <f t="shared" si="35"/>
        <v>71.070000000000007</v>
      </c>
      <c r="CH14" s="33">
        <f t="shared" si="36"/>
        <v>73.099999999999994</v>
      </c>
      <c r="CI14" s="51">
        <f t="shared" si="37"/>
        <v>86</v>
      </c>
      <c r="CJ14" s="51">
        <f t="shared" si="68"/>
        <v>144</v>
      </c>
      <c r="CK14" s="51">
        <f t="shared" si="69"/>
        <v>202</v>
      </c>
      <c r="CL14" s="33"/>
      <c r="CM14" s="377" t="s">
        <v>594</v>
      </c>
      <c r="CN14" s="64">
        <f t="shared" si="38"/>
        <v>80</v>
      </c>
      <c r="CO14" s="65">
        <f t="shared" si="80"/>
        <v>19</v>
      </c>
      <c r="CP14" s="64">
        <f t="shared" si="40"/>
        <v>103</v>
      </c>
      <c r="CQ14" s="64">
        <v>1</v>
      </c>
      <c r="CR14" s="64">
        <f t="shared" si="41"/>
        <v>106.09</v>
      </c>
      <c r="CS14" s="64">
        <f t="shared" si="42"/>
        <v>108.8</v>
      </c>
      <c r="CT14" s="66">
        <f t="shared" si="43"/>
        <v>128</v>
      </c>
      <c r="CU14" s="66">
        <f t="shared" si="70"/>
        <v>186</v>
      </c>
      <c r="CV14" s="66">
        <f t="shared" si="71"/>
        <v>244</v>
      </c>
      <c r="CW14" s="33"/>
      <c r="CX14" s="380" t="s">
        <v>595</v>
      </c>
      <c r="CY14" s="64">
        <f t="shared" si="44"/>
        <v>92</v>
      </c>
      <c r="CZ14" s="65">
        <f t="shared" si="81"/>
        <v>23</v>
      </c>
      <c r="DA14" s="64">
        <f t="shared" si="46"/>
        <v>119</v>
      </c>
      <c r="DB14" s="64">
        <v>1</v>
      </c>
      <c r="DC14" s="64">
        <f t="shared" si="47"/>
        <v>122.57000000000001</v>
      </c>
      <c r="DD14" s="64">
        <f t="shared" si="48"/>
        <v>125.8</v>
      </c>
      <c r="DE14" s="66">
        <f t="shared" si="49"/>
        <v>148</v>
      </c>
      <c r="DF14" s="66">
        <f t="shared" si="72"/>
        <v>206</v>
      </c>
      <c r="DG14" s="66">
        <f t="shared" si="73"/>
        <v>264</v>
      </c>
    </row>
    <row r="15" spans="1:111" s="8" customFormat="1" ht="44.4">
      <c r="A15" s="20" t="s">
        <v>15</v>
      </c>
      <c r="B15" s="342" t="s">
        <v>336</v>
      </c>
      <c r="C15" s="82"/>
      <c r="D15" s="21" t="s">
        <v>12</v>
      </c>
      <c r="E15" s="7">
        <v>0.18</v>
      </c>
      <c r="F15" s="12">
        <v>15</v>
      </c>
      <c r="G15" s="11">
        <f t="shared" si="50"/>
        <v>0.85</v>
      </c>
      <c r="H15" s="46">
        <v>1.03</v>
      </c>
      <c r="I15" s="11">
        <v>1.02</v>
      </c>
      <c r="J15" s="11">
        <v>1</v>
      </c>
      <c r="K15" s="12">
        <v>1</v>
      </c>
      <c r="L15" s="12">
        <v>4</v>
      </c>
      <c r="M15" s="11">
        <v>1.2</v>
      </c>
      <c r="N15" s="46">
        <f>CEILING(E15*M15*Цены1!$E$45,1)</f>
        <v>65</v>
      </c>
      <c r="O15" s="46"/>
      <c r="P15" s="233">
        <f t="shared" si="0"/>
        <v>59</v>
      </c>
      <c r="Q15" s="55">
        <f t="shared" si="82"/>
        <v>12</v>
      </c>
      <c r="R15" s="33">
        <f t="shared" si="51"/>
        <v>75</v>
      </c>
      <c r="S15" s="33">
        <v>1</v>
      </c>
      <c r="T15" s="33">
        <f t="shared" si="52"/>
        <v>77.25</v>
      </c>
      <c r="U15" s="33">
        <f t="shared" si="53"/>
        <v>79.05</v>
      </c>
      <c r="V15" s="51">
        <f t="shared" si="54"/>
        <v>93</v>
      </c>
      <c r="W15" s="33"/>
      <c r="X15" s="33"/>
      <c r="Y15" s="234">
        <f t="shared" si="55"/>
        <v>68</v>
      </c>
      <c r="Z15" s="55">
        <f t="shared" si="83"/>
        <v>12</v>
      </c>
      <c r="AA15" s="33">
        <f t="shared" si="56"/>
        <v>84</v>
      </c>
      <c r="AB15" s="33">
        <v>1</v>
      </c>
      <c r="AC15" s="33">
        <f t="shared" si="57"/>
        <v>86.52</v>
      </c>
      <c r="AD15" s="33">
        <f t="shared" si="58"/>
        <v>88.399999999999991</v>
      </c>
      <c r="AE15" s="51">
        <f t="shared" si="59"/>
        <v>104</v>
      </c>
      <c r="AF15" s="33"/>
      <c r="AG15" s="33"/>
      <c r="AH15" s="22"/>
      <c r="AI15" s="103">
        <f t="shared" si="60"/>
        <v>65</v>
      </c>
      <c r="AJ15" s="55">
        <f t="shared" si="74"/>
        <v>14</v>
      </c>
      <c r="AK15" s="33">
        <f t="shared" si="62"/>
        <v>83</v>
      </c>
      <c r="AL15" s="33">
        <v>1</v>
      </c>
      <c r="AM15" s="33">
        <f t="shared" si="63"/>
        <v>85.490000000000009</v>
      </c>
      <c r="AN15" s="33">
        <f t="shared" si="64"/>
        <v>87.55</v>
      </c>
      <c r="AO15" s="51">
        <f t="shared" si="65"/>
        <v>103</v>
      </c>
      <c r="AP15" s="33"/>
      <c r="AQ15" s="33"/>
      <c r="AR15" s="33">
        <f t="shared" si="9"/>
        <v>237</v>
      </c>
      <c r="AS15" s="55">
        <f t="shared" si="75"/>
        <v>15</v>
      </c>
      <c r="AT15" s="33">
        <f t="shared" si="11"/>
        <v>256</v>
      </c>
      <c r="AU15" s="33">
        <v>1.1000000000000001</v>
      </c>
      <c r="AV15" s="33">
        <f t="shared" si="12"/>
        <v>263.68</v>
      </c>
      <c r="AW15" s="33">
        <f t="shared" si="13"/>
        <v>296.64999999999998</v>
      </c>
      <c r="AX15" s="51">
        <f t="shared" si="14"/>
        <v>349</v>
      </c>
      <c r="AY15" s="33"/>
      <c r="AZ15" s="33"/>
      <c r="BA15" s="33">
        <f t="shared" si="15"/>
        <v>235</v>
      </c>
      <c r="BB15" s="55">
        <f t="shared" si="76"/>
        <v>15</v>
      </c>
      <c r="BC15" s="33">
        <f t="shared" si="17"/>
        <v>254</v>
      </c>
      <c r="BD15" s="121">
        <f t="shared" si="66"/>
        <v>1.08</v>
      </c>
      <c r="BE15" s="33">
        <f t="shared" si="18"/>
        <v>261.62</v>
      </c>
      <c r="BF15" s="33">
        <f t="shared" si="19"/>
        <v>289</v>
      </c>
      <c r="BG15" s="51">
        <f t="shared" si="67"/>
        <v>340</v>
      </c>
      <c r="BH15" s="33"/>
      <c r="BI15" s="33"/>
      <c r="BJ15" s="33">
        <f t="shared" si="20"/>
        <v>222</v>
      </c>
      <c r="BK15" s="55">
        <f t="shared" si="77"/>
        <v>15</v>
      </c>
      <c r="BL15" s="33">
        <f t="shared" si="22"/>
        <v>241</v>
      </c>
      <c r="BM15" s="33">
        <v>1</v>
      </c>
      <c r="BN15" s="33">
        <f t="shared" si="23"/>
        <v>248.23000000000002</v>
      </c>
      <c r="BO15" s="33">
        <f t="shared" si="24"/>
        <v>253.29999999999998</v>
      </c>
      <c r="BP15" s="51">
        <f t="shared" si="25"/>
        <v>298</v>
      </c>
      <c r="BQ15" s="33"/>
      <c r="BR15" s="33"/>
      <c r="BS15" s="33">
        <f t="shared" si="26"/>
        <v>174</v>
      </c>
      <c r="BT15" s="55">
        <f t="shared" si="78"/>
        <v>15</v>
      </c>
      <c r="BU15" s="33">
        <f t="shared" si="28"/>
        <v>193</v>
      </c>
      <c r="BV15" s="33">
        <v>1</v>
      </c>
      <c r="BW15" s="33">
        <f t="shared" si="29"/>
        <v>198.79</v>
      </c>
      <c r="BX15" s="33">
        <f t="shared" si="30"/>
        <v>203.15</v>
      </c>
      <c r="BY15" s="51">
        <f t="shared" si="31"/>
        <v>239</v>
      </c>
      <c r="BZ15" s="33"/>
      <c r="CA15" s="33"/>
      <c r="CB15" s="220"/>
      <c r="CC15" s="33">
        <f t="shared" si="32"/>
        <v>58</v>
      </c>
      <c r="CD15" s="55">
        <f t="shared" si="79"/>
        <v>14</v>
      </c>
      <c r="CE15" s="33">
        <f t="shared" si="34"/>
        <v>76</v>
      </c>
      <c r="CF15" s="33">
        <v>1</v>
      </c>
      <c r="CG15" s="33">
        <f t="shared" si="35"/>
        <v>78.28</v>
      </c>
      <c r="CH15" s="33">
        <f t="shared" si="36"/>
        <v>79.899999999999991</v>
      </c>
      <c r="CI15" s="51">
        <f t="shared" si="37"/>
        <v>94</v>
      </c>
      <c r="CJ15" s="51">
        <f t="shared" si="68"/>
        <v>159</v>
      </c>
      <c r="CK15" s="51">
        <f t="shared" si="69"/>
        <v>224</v>
      </c>
      <c r="CL15" s="33"/>
      <c r="CM15" s="378"/>
      <c r="CN15" s="64">
        <f t="shared" si="38"/>
        <v>90</v>
      </c>
      <c r="CO15" s="65">
        <f t="shared" si="80"/>
        <v>21</v>
      </c>
      <c r="CP15" s="64">
        <f t="shared" si="40"/>
        <v>115</v>
      </c>
      <c r="CQ15" s="64">
        <v>1</v>
      </c>
      <c r="CR15" s="64">
        <f t="shared" si="41"/>
        <v>118.45</v>
      </c>
      <c r="CS15" s="64">
        <f t="shared" si="42"/>
        <v>121.55</v>
      </c>
      <c r="CT15" s="66">
        <f t="shared" si="43"/>
        <v>143</v>
      </c>
      <c r="CU15" s="66">
        <f t="shared" si="70"/>
        <v>208</v>
      </c>
      <c r="CV15" s="66">
        <f t="shared" si="71"/>
        <v>273</v>
      </c>
      <c r="CW15" s="33"/>
      <c r="CX15" s="381"/>
      <c r="CY15" s="64">
        <f t="shared" si="44"/>
        <v>103</v>
      </c>
      <c r="CZ15" s="65">
        <f t="shared" si="81"/>
        <v>26</v>
      </c>
      <c r="DA15" s="64">
        <f t="shared" si="46"/>
        <v>133</v>
      </c>
      <c r="DB15" s="64">
        <v>1</v>
      </c>
      <c r="DC15" s="64">
        <f t="shared" si="47"/>
        <v>136.99</v>
      </c>
      <c r="DD15" s="64">
        <f t="shared" si="48"/>
        <v>140.25</v>
      </c>
      <c r="DE15" s="66">
        <f t="shared" si="49"/>
        <v>165</v>
      </c>
      <c r="DF15" s="66">
        <f t="shared" si="72"/>
        <v>230</v>
      </c>
      <c r="DG15" s="66">
        <f t="shared" si="73"/>
        <v>295</v>
      </c>
    </row>
    <row r="16" spans="1:111" ht="44.4">
      <c r="A16" s="20" t="s">
        <v>16</v>
      </c>
      <c r="B16" s="22" t="s">
        <v>339</v>
      </c>
      <c r="C16" s="82"/>
      <c r="D16" s="21" t="s">
        <v>12</v>
      </c>
      <c r="E16" s="7">
        <v>0.16</v>
      </c>
      <c r="F16" s="12">
        <v>15</v>
      </c>
      <c r="G16" s="11">
        <f t="shared" si="50"/>
        <v>0.85</v>
      </c>
      <c r="H16" s="46">
        <v>1.03</v>
      </c>
      <c r="I16" s="11">
        <v>1.02</v>
      </c>
      <c r="J16" s="11">
        <v>1</v>
      </c>
      <c r="K16" s="12">
        <v>1</v>
      </c>
      <c r="L16" s="12">
        <v>4</v>
      </c>
      <c r="M16" s="11">
        <v>1.2</v>
      </c>
      <c r="N16" s="46">
        <f>CEILING(E16*M16*Цены1!$E$45,1)</f>
        <v>58</v>
      </c>
      <c r="O16" s="46"/>
      <c r="P16" s="233">
        <f t="shared" si="0"/>
        <v>53</v>
      </c>
      <c r="Q16" s="55">
        <f t="shared" si="82"/>
        <v>11</v>
      </c>
      <c r="R16" s="33">
        <f t="shared" si="51"/>
        <v>68</v>
      </c>
      <c r="S16" s="33">
        <v>1</v>
      </c>
      <c r="T16" s="33">
        <f t="shared" si="52"/>
        <v>70.040000000000006</v>
      </c>
      <c r="U16" s="33">
        <f t="shared" si="53"/>
        <v>72.25</v>
      </c>
      <c r="V16" s="51">
        <f t="shared" si="54"/>
        <v>85</v>
      </c>
      <c r="W16" s="33"/>
      <c r="X16" s="33"/>
      <c r="Y16" s="234">
        <f t="shared" si="55"/>
        <v>60</v>
      </c>
      <c r="Z16" s="55">
        <f t="shared" si="83"/>
        <v>11</v>
      </c>
      <c r="AA16" s="33">
        <f t="shared" si="56"/>
        <v>75</v>
      </c>
      <c r="AB16" s="33">
        <v>1</v>
      </c>
      <c r="AC16" s="33">
        <f t="shared" si="57"/>
        <v>77.25</v>
      </c>
      <c r="AD16" s="33">
        <f t="shared" si="58"/>
        <v>79.05</v>
      </c>
      <c r="AE16" s="51">
        <f t="shared" si="59"/>
        <v>93</v>
      </c>
      <c r="AF16" s="33"/>
      <c r="AG16" s="33"/>
      <c r="AH16" s="22"/>
      <c r="AI16" s="103">
        <f t="shared" si="60"/>
        <v>58</v>
      </c>
      <c r="AJ16" s="55">
        <f t="shared" si="74"/>
        <v>13</v>
      </c>
      <c r="AK16" s="33">
        <f t="shared" si="62"/>
        <v>75</v>
      </c>
      <c r="AL16" s="33">
        <v>1</v>
      </c>
      <c r="AM16" s="33">
        <f t="shared" si="63"/>
        <v>77.25</v>
      </c>
      <c r="AN16" s="33">
        <f t="shared" si="64"/>
        <v>79.05</v>
      </c>
      <c r="AO16" s="51">
        <f t="shared" si="65"/>
        <v>93</v>
      </c>
      <c r="AP16" s="33"/>
      <c r="AQ16" s="33"/>
      <c r="AR16" s="33">
        <f t="shared" si="9"/>
        <v>211</v>
      </c>
      <c r="AS16" s="55">
        <f t="shared" si="75"/>
        <v>13</v>
      </c>
      <c r="AT16" s="33">
        <f t="shared" si="11"/>
        <v>228</v>
      </c>
      <c r="AU16" s="33">
        <v>1.1000000000000001</v>
      </c>
      <c r="AV16" s="33">
        <f t="shared" si="12"/>
        <v>234.84</v>
      </c>
      <c r="AW16" s="33">
        <f t="shared" si="13"/>
        <v>263.5</v>
      </c>
      <c r="AX16" s="51">
        <f t="shared" si="14"/>
        <v>310</v>
      </c>
      <c r="AY16" s="33"/>
      <c r="AZ16" s="33"/>
      <c r="BA16" s="33">
        <f t="shared" si="15"/>
        <v>209</v>
      </c>
      <c r="BB16" s="55">
        <f t="shared" si="76"/>
        <v>13</v>
      </c>
      <c r="BC16" s="33">
        <f t="shared" si="17"/>
        <v>226</v>
      </c>
      <c r="BD16" s="121">
        <f t="shared" si="66"/>
        <v>1.08</v>
      </c>
      <c r="BE16" s="33">
        <f t="shared" si="18"/>
        <v>232.78</v>
      </c>
      <c r="BF16" s="33">
        <f t="shared" si="19"/>
        <v>256.7</v>
      </c>
      <c r="BG16" s="51">
        <f t="shared" si="67"/>
        <v>302</v>
      </c>
      <c r="BH16" s="33"/>
      <c r="BI16" s="33"/>
      <c r="BJ16" s="33">
        <f t="shared" si="20"/>
        <v>197</v>
      </c>
      <c r="BK16" s="55">
        <f t="shared" si="77"/>
        <v>13</v>
      </c>
      <c r="BL16" s="33">
        <f t="shared" si="22"/>
        <v>214</v>
      </c>
      <c r="BM16" s="33">
        <v>1</v>
      </c>
      <c r="BN16" s="33">
        <f t="shared" si="23"/>
        <v>220.42000000000002</v>
      </c>
      <c r="BO16" s="33">
        <f t="shared" si="24"/>
        <v>225.25</v>
      </c>
      <c r="BP16" s="51">
        <f t="shared" si="25"/>
        <v>265</v>
      </c>
      <c r="BQ16" s="33"/>
      <c r="BR16" s="33"/>
      <c r="BS16" s="33">
        <f t="shared" si="26"/>
        <v>155</v>
      </c>
      <c r="BT16" s="55">
        <f t="shared" si="78"/>
        <v>13</v>
      </c>
      <c r="BU16" s="33">
        <f t="shared" si="28"/>
        <v>172</v>
      </c>
      <c r="BV16" s="33">
        <v>1</v>
      </c>
      <c r="BW16" s="33">
        <f t="shared" si="29"/>
        <v>177.16</v>
      </c>
      <c r="BX16" s="33">
        <f t="shared" si="30"/>
        <v>181.04999999999998</v>
      </c>
      <c r="BY16" s="51">
        <f t="shared" si="31"/>
        <v>213</v>
      </c>
      <c r="BZ16" s="33"/>
      <c r="CA16" s="33"/>
      <c r="CB16" s="218" t="s">
        <v>593</v>
      </c>
      <c r="CC16" s="33">
        <f t="shared" si="32"/>
        <v>52</v>
      </c>
      <c r="CD16" s="55">
        <f t="shared" si="79"/>
        <v>13</v>
      </c>
      <c r="CE16" s="33">
        <f t="shared" si="34"/>
        <v>69</v>
      </c>
      <c r="CF16" s="33">
        <v>1</v>
      </c>
      <c r="CG16" s="33">
        <f t="shared" si="35"/>
        <v>71.070000000000007</v>
      </c>
      <c r="CH16" s="33">
        <f t="shared" si="36"/>
        <v>73.099999999999994</v>
      </c>
      <c r="CI16" s="51">
        <f t="shared" si="37"/>
        <v>86</v>
      </c>
      <c r="CJ16" s="51">
        <f t="shared" si="68"/>
        <v>144</v>
      </c>
      <c r="CK16" s="51">
        <f t="shared" si="69"/>
        <v>202</v>
      </c>
      <c r="CL16" s="33"/>
      <c r="CM16" s="379"/>
      <c r="CN16" s="64">
        <f t="shared" si="38"/>
        <v>80</v>
      </c>
      <c r="CO16" s="65">
        <f t="shared" si="80"/>
        <v>19</v>
      </c>
      <c r="CP16" s="64">
        <f t="shared" si="40"/>
        <v>103</v>
      </c>
      <c r="CQ16" s="64">
        <v>1</v>
      </c>
      <c r="CR16" s="64">
        <f t="shared" si="41"/>
        <v>106.09</v>
      </c>
      <c r="CS16" s="64">
        <f t="shared" si="42"/>
        <v>108.8</v>
      </c>
      <c r="CT16" s="66">
        <f t="shared" si="43"/>
        <v>128</v>
      </c>
      <c r="CU16" s="66">
        <f t="shared" si="70"/>
        <v>186</v>
      </c>
      <c r="CV16" s="66">
        <f t="shared" si="71"/>
        <v>244</v>
      </c>
      <c r="CW16" s="33"/>
      <c r="CX16" s="382"/>
      <c r="CY16" s="64">
        <f t="shared" si="44"/>
        <v>92</v>
      </c>
      <c r="CZ16" s="65">
        <f t="shared" si="81"/>
        <v>23</v>
      </c>
      <c r="DA16" s="64">
        <f t="shared" si="46"/>
        <v>119</v>
      </c>
      <c r="DB16" s="64">
        <v>1</v>
      </c>
      <c r="DC16" s="64">
        <f t="shared" si="47"/>
        <v>122.57000000000001</v>
      </c>
      <c r="DD16" s="64">
        <f t="shared" si="48"/>
        <v>125.8</v>
      </c>
      <c r="DE16" s="66">
        <f t="shared" si="49"/>
        <v>148</v>
      </c>
      <c r="DF16" s="66">
        <f t="shared" si="72"/>
        <v>206</v>
      </c>
      <c r="DG16" s="66">
        <f t="shared" si="73"/>
        <v>264</v>
      </c>
    </row>
    <row r="17" spans="1:111" s="8" customFormat="1" ht="44.4">
      <c r="A17" s="20" t="s">
        <v>18</v>
      </c>
      <c r="B17" s="342" t="s">
        <v>337</v>
      </c>
      <c r="C17" s="82"/>
      <c r="D17" s="21" t="s">
        <v>12</v>
      </c>
      <c r="E17" s="7">
        <v>0.18</v>
      </c>
      <c r="F17" s="12">
        <v>15</v>
      </c>
      <c r="G17" s="11">
        <f t="shared" si="50"/>
        <v>0.85</v>
      </c>
      <c r="H17" s="46">
        <v>1.03</v>
      </c>
      <c r="I17" s="11">
        <v>1.02</v>
      </c>
      <c r="J17" s="11">
        <v>1</v>
      </c>
      <c r="K17" s="12">
        <v>1</v>
      </c>
      <c r="L17" s="12">
        <v>4</v>
      </c>
      <c r="M17" s="11">
        <v>1.2</v>
      </c>
      <c r="N17" s="46">
        <f>CEILING(E17*M17*Цены1!$E$45,1)</f>
        <v>65</v>
      </c>
      <c r="O17" s="46"/>
      <c r="P17" s="233">
        <f t="shared" si="0"/>
        <v>59</v>
      </c>
      <c r="Q17" s="55">
        <f t="shared" si="82"/>
        <v>12</v>
      </c>
      <c r="R17" s="33">
        <f t="shared" ref="R17:R18" si="84">P17+Q17+$L17</f>
        <v>75</v>
      </c>
      <c r="S17" s="33">
        <v>1</v>
      </c>
      <c r="T17" s="33">
        <f t="shared" ref="T17:T18" si="85">R17*$H17</f>
        <v>77.25</v>
      </c>
      <c r="U17" s="33">
        <f t="shared" ref="U17:U18" si="86">V17*$G17</f>
        <v>79.05</v>
      </c>
      <c r="V17" s="51">
        <f t="shared" ref="V17:V18" si="87">CEILING(T17*$I17/$G17*$J17*S17,1)</f>
        <v>93</v>
      </c>
      <c r="W17" s="33"/>
      <c r="X17" s="33"/>
      <c r="Y17" s="234">
        <f t="shared" si="55"/>
        <v>68</v>
      </c>
      <c r="Z17" s="55">
        <f t="shared" si="83"/>
        <v>12</v>
      </c>
      <c r="AA17" s="33">
        <f t="shared" si="56"/>
        <v>84</v>
      </c>
      <c r="AB17" s="33">
        <v>1</v>
      </c>
      <c r="AC17" s="33">
        <f t="shared" si="57"/>
        <v>86.52</v>
      </c>
      <c r="AD17" s="33">
        <f t="shared" si="58"/>
        <v>88.399999999999991</v>
      </c>
      <c r="AE17" s="51">
        <f t="shared" si="59"/>
        <v>104</v>
      </c>
      <c r="AF17" s="33"/>
      <c r="AG17" s="33"/>
      <c r="AH17" s="22"/>
      <c r="AI17" s="103">
        <f t="shared" si="60"/>
        <v>65</v>
      </c>
      <c r="AJ17" s="55">
        <f t="shared" si="74"/>
        <v>14</v>
      </c>
      <c r="AK17" s="33">
        <f t="shared" si="62"/>
        <v>83</v>
      </c>
      <c r="AL17" s="33">
        <v>1</v>
      </c>
      <c r="AM17" s="33">
        <f t="shared" si="63"/>
        <v>85.490000000000009</v>
      </c>
      <c r="AN17" s="33">
        <f t="shared" si="64"/>
        <v>87.55</v>
      </c>
      <c r="AO17" s="51">
        <f t="shared" si="65"/>
        <v>103</v>
      </c>
      <c r="AP17" s="33"/>
      <c r="AQ17" s="33"/>
      <c r="AR17" s="33">
        <f t="shared" si="9"/>
        <v>237</v>
      </c>
      <c r="AS17" s="55">
        <f t="shared" si="75"/>
        <v>15</v>
      </c>
      <c r="AT17" s="33">
        <f t="shared" si="11"/>
        <v>256</v>
      </c>
      <c r="AU17" s="33">
        <v>1.1000000000000001</v>
      </c>
      <c r="AV17" s="33">
        <f t="shared" si="12"/>
        <v>263.68</v>
      </c>
      <c r="AW17" s="33">
        <f t="shared" si="13"/>
        <v>296.64999999999998</v>
      </c>
      <c r="AX17" s="51">
        <f t="shared" si="14"/>
        <v>349</v>
      </c>
      <c r="AY17" s="33"/>
      <c r="AZ17" s="33"/>
      <c r="BA17" s="33">
        <f t="shared" si="15"/>
        <v>235</v>
      </c>
      <c r="BB17" s="55">
        <f t="shared" si="76"/>
        <v>15</v>
      </c>
      <c r="BC17" s="33">
        <f t="shared" si="17"/>
        <v>254</v>
      </c>
      <c r="BD17" s="121">
        <f t="shared" si="66"/>
        <v>1.08</v>
      </c>
      <c r="BE17" s="33">
        <f t="shared" si="18"/>
        <v>261.62</v>
      </c>
      <c r="BF17" s="33">
        <f t="shared" si="19"/>
        <v>289</v>
      </c>
      <c r="BG17" s="51">
        <f t="shared" si="67"/>
        <v>340</v>
      </c>
      <c r="BH17" s="33"/>
      <c r="BI17" s="33"/>
      <c r="BJ17" s="33">
        <f t="shared" si="20"/>
        <v>222</v>
      </c>
      <c r="BK17" s="55">
        <f t="shared" si="77"/>
        <v>15</v>
      </c>
      <c r="BL17" s="33">
        <f t="shared" si="22"/>
        <v>241</v>
      </c>
      <c r="BM17" s="33">
        <v>1</v>
      </c>
      <c r="BN17" s="33">
        <f t="shared" si="23"/>
        <v>248.23000000000002</v>
      </c>
      <c r="BO17" s="33">
        <f t="shared" si="24"/>
        <v>253.29999999999998</v>
      </c>
      <c r="BP17" s="51">
        <f t="shared" si="25"/>
        <v>298</v>
      </c>
      <c r="BQ17" s="33"/>
      <c r="BR17" s="33"/>
      <c r="BS17" s="33">
        <f t="shared" si="26"/>
        <v>174</v>
      </c>
      <c r="BT17" s="55">
        <f t="shared" si="78"/>
        <v>15</v>
      </c>
      <c r="BU17" s="33">
        <f t="shared" si="28"/>
        <v>193</v>
      </c>
      <c r="BV17" s="33">
        <v>1</v>
      </c>
      <c r="BW17" s="33">
        <f t="shared" si="29"/>
        <v>198.79</v>
      </c>
      <c r="BX17" s="33">
        <f t="shared" si="30"/>
        <v>203.15</v>
      </c>
      <c r="BY17" s="51">
        <f t="shared" si="31"/>
        <v>239</v>
      </c>
      <c r="BZ17" s="33"/>
      <c r="CA17" s="33"/>
      <c r="CB17" s="219"/>
      <c r="CC17" s="33">
        <f t="shared" si="32"/>
        <v>58</v>
      </c>
      <c r="CD17" s="55">
        <f t="shared" si="79"/>
        <v>14</v>
      </c>
      <c r="CE17" s="33">
        <f t="shared" si="34"/>
        <v>76</v>
      </c>
      <c r="CF17" s="33">
        <v>1</v>
      </c>
      <c r="CG17" s="33">
        <f t="shared" si="35"/>
        <v>78.28</v>
      </c>
      <c r="CH17" s="33">
        <f t="shared" si="36"/>
        <v>79.899999999999991</v>
      </c>
      <c r="CI17" s="51">
        <f t="shared" si="37"/>
        <v>94</v>
      </c>
      <c r="CJ17" s="51">
        <f t="shared" si="68"/>
        <v>159</v>
      </c>
      <c r="CK17" s="51">
        <f t="shared" si="69"/>
        <v>224</v>
      </c>
      <c r="CL17" s="33"/>
      <c r="CM17" s="377" t="s">
        <v>594</v>
      </c>
      <c r="CN17" s="64">
        <f t="shared" si="38"/>
        <v>90</v>
      </c>
      <c r="CO17" s="65">
        <f t="shared" si="80"/>
        <v>21</v>
      </c>
      <c r="CP17" s="64">
        <f t="shared" si="40"/>
        <v>115</v>
      </c>
      <c r="CQ17" s="64">
        <v>1</v>
      </c>
      <c r="CR17" s="64">
        <f t="shared" si="41"/>
        <v>118.45</v>
      </c>
      <c r="CS17" s="64">
        <f t="shared" si="42"/>
        <v>121.55</v>
      </c>
      <c r="CT17" s="66">
        <f t="shared" si="43"/>
        <v>143</v>
      </c>
      <c r="CU17" s="66">
        <f t="shared" si="70"/>
        <v>208</v>
      </c>
      <c r="CV17" s="66">
        <f t="shared" si="71"/>
        <v>273</v>
      </c>
      <c r="CW17" s="33"/>
      <c r="CX17" s="380" t="s">
        <v>595</v>
      </c>
      <c r="CY17" s="64">
        <f t="shared" si="44"/>
        <v>103</v>
      </c>
      <c r="CZ17" s="65">
        <f t="shared" si="81"/>
        <v>26</v>
      </c>
      <c r="DA17" s="64">
        <f t="shared" si="46"/>
        <v>133</v>
      </c>
      <c r="DB17" s="64">
        <v>1</v>
      </c>
      <c r="DC17" s="64">
        <f t="shared" si="47"/>
        <v>136.99</v>
      </c>
      <c r="DD17" s="64">
        <f t="shared" si="48"/>
        <v>140.25</v>
      </c>
      <c r="DE17" s="66">
        <f t="shared" si="49"/>
        <v>165</v>
      </c>
      <c r="DF17" s="66">
        <f t="shared" si="72"/>
        <v>230</v>
      </c>
      <c r="DG17" s="66">
        <f t="shared" si="73"/>
        <v>295</v>
      </c>
    </row>
    <row r="18" spans="1:111" ht="44.4">
      <c r="A18" s="20" t="s">
        <v>19</v>
      </c>
      <c r="B18" s="22" t="s">
        <v>234</v>
      </c>
      <c r="C18" s="82"/>
      <c r="D18" s="21" t="s">
        <v>12</v>
      </c>
      <c r="E18" s="7">
        <v>0.16</v>
      </c>
      <c r="F18" s="12">
        <v>15</v>
      </c>
      <c r="G18" s="11">
        <f t="shared" si="50"/>
        <v>0.85</v>
      </c>
      <c r="H18" s="46">
        <v>1.03</v>
      </c>
      <c r="I18" s="11">
        <v>1.02</v>
      </c>
      <c r="J18" s="11">
        <v>1</v>
      </c>
      <c r="K18" s="12">
        <v>1</v>
      </c>
      <c r="L18" s="12">
        <v>4</v>
      </c>
      <c r="M18" s="11">
        <v>1.2</v>
      </c>
      <c r="N18" s="46">
        <f>CEILING(E18*M18*Цены1!$E$45,1)</f>
        <v>58</v>
      </c>
      <c r="O18" s="46"/>
      <c r="P18" s="233">
        <f t="shared" si="0"/>
        <v>53</v>
      </c>
      <c r="Q18" s="55">
        <f t="shared" si="82"/>
        <v>11</v>
      </c>
      <c r="R18" s="33">
        <f t="shared" si="84"/>
        <v>68</v>
      </c>
      <c r="S18" s="33">
        <v>1</v>
      </c>
      <c r="T18" s="33">
        <f t="shared" si="85"/>
        <v>70.040000000000006</v>
      </c>
      <c r="U18" s="33">
        <f t="shared" si="86"/>
        <v>72.25</v>
      </c>
      <c r="V18" s="51">
        <f t="shared" si="87"/>
        <v>85</v>
      </c>
      <c r="W18" s="33"/>
      <c r="X18" s="33"/>
      <c r="Y18" s="234">
        <f t="shared" si="55"/>
        <v>60</v>
      </c>
      <c r="Z18" s="55">
        <f t="shared" si="83"/>
        <v>11</v>
      </c>
      <c r="AA18" s="33">
        <f t="shared" si="56"/>
        <v>75</v>
      </c>
      <c r="AB18" s="33">
        <v>1</v>
      </c>
      <c r="AC18" s="33">
        <f t="shared" si="57"/>
        <v>77.25</v>
      </c>
      <c r="AD18" s="33">
        <f t="shared" si="58"/>
        <v>79.05</v>
      </c>
      <c r="AE18" s="51">
        <f t="shared" si="59"/>
        <v>93</v>
      </c>
      <c r="AF18" s="33"/>
      <c r="AG18" s="33"/>
      <c r="AH18" s="22"/>
      <c r="AI18" s="103">
        <f t="shared" si="60"/>
        <v>58</v>
      </c>
      <c r="AJ18" s="55">
        <f t="shared" si="74"/>
        <v>13</v>
      </c>
      <c r="AK18" s="33">
        <f t="shared" si="62"/>
        <v>75</v>
      </c>
      <c r="AL18" s="33">
        <v>1</v>
      </c>
      <c r="AM18" s="33">
        <f t="shared" si="63"/>
        <v>77.25</v>
      </c>
      <c r="AN18" s="33">
        <f t="shared" si="64"/>
        <v>79.05</v>
      </c>
      <c r="AO18" s="51">
        <f t="shared" si="65"/>
        <v>93</v>
      </c>
      <c r="AP18" s="33"/>
      <c r="AQ18" s="33"/>
      <c r="AR18" s="33">
        <f t="shared" si="9"/>
        <v>211</v>
      </c>
      <c r="AS18" s="55">
        <f t="shared" si="75"/>
        <v>13</v>
      </c>
      <c r="AT18" s="33">
        <f t="shared" si="11"/>
        <v>228</v>
      </c>
      <c r="AU18" s="33">
        <v>1.1000000000000001</v>
      </c>
      <c r="AV18" s="33">
        <f t="shared" si="12"/>
        <v>234.84</v>
      </c>
      <c r="AW18" s="33">
        <f t="shared" si="13"/>
        <v>263.5</v>
      </c>
      <c r="AX18" s="51">
        <f t="shared" si="14"/>
        <v>310</v>
      </c>
      <c r="AY18" s="33"/>
      <c r="AZ18" s="33"/>
      <c r="BA18" s="33">
        <f t="shared" si="15"/>
        <v>209</v>
      </c>
      <c r="BB18" s="55">
        <f t="shared" si="76"/>
        <v>13</v>
      </c>
      <c r="BC18" s="33">
        <f t="shared" si="17"/>
        <v>226</v>
      </c>
      <c r="BD18" s="121">
        <f t="shared" si="66"/>
        <v>1.08</v>
      </c>
      <c r="BE18" s="33">
        <f t="shared" si="18"/>
        <v>232.78</v>
      </c>
      <c r="BF18" s="33">
        <f t="shared" si="19"/>
        <v>256.7</v>
      </c>
      <c r="BG18" s="51">
        <f t="shared" si="67"/>
        <v>302</v>
      </c>
      <c r="BH18" s="33"/>
      <c r="BI18" s="33"/>
      <c r="BJ18" s="33">
        <f t="shared" si="20"/>
        <v>197</v>
      </c>
      <c r="BK18" s="55">
        <f t="shared" si="77"/>
        <v>13</v>
      </c>
      <c r="BL18" s="33">
        <f t="shared" si="22"/>
        <v>214</v>
      </c>
      <c r="BM18" s="33">
        <v>1</v>
      </c>
      <c r="BN18" s="33">
        <f t="shared" si="23"/>
        <v>220.42000000000002</v>
      </c>
      <c r="BO18" s="33">
        <f t="shared" si="24"/>
        <v>225.25</v>
      </c>
      <c r="BP18" s="51">
        <f t="shared" si="25"/>
        <v>265</v>
      </c>
      <c r="BQ18" s="33"/>
      <c r="BR18" s="33"/>
      <c r="BS18" s="33">
        <f t="shared" si="26"/>
        <v>155</v>
      </c>
      <c r="BT18" s="55">
        <f t="shared" si="78"/>
        <v>13</v>
      </c>
      <c r="BU18" s="33">
        <f t="shared" si="28"/>
        <v>172</v>
      </c>
      <c r="BV18" s="33">
        <v>1</v>
      </c>
      <c r="BW18" s="33">
        <f t="shared" si="29"/>
        <v>177.16</v>
      </c>
      <c r="BX18" s="33">
        <f t="shared" si="30"/>
        <v>181.04999999999998</v>
      </c>
      <c r="BY18" s="51">
        <f t="shared" si="31"/>
        <v>213</v>
      </c>
      <c r="BZ18" s="33"/>
      <c r="CA18" s="33"/>
      <c r="CB18" s="220"/>
      <c r="CC18" s="33">
        <f t="shared" si="32"/>
        <v>52</v>
      </c>
      <c r="CD18" s="55">
        <f t="shared" si="79"/>
        <v>13</v>
      </c>
      <c r="CE18" s="33">
        <f t="shared" si="34"/>
        <v>69</v>
      </c>
      <c r="CF18" s="33">
        <v>1</v>
      </c>
      <c r="CG18" s="33">
        <f t="shared" si="35"/>
        <v>71.070000000000007</v>
      </c>
      <c r="CH18" s="33">
        <f t="shared" si="36"/>
        <v>73.099999999999994</v>
      </c>
      <c r="CI18" s="51">
        <f t="shared" si="37"/>
        <v>86</v>
      </c>
      <c r="CJ18" s="51">
        <f t="shared" si="68"/>
        <v>144</v>
      </c>
      <c r="CK18" s="51">
        <f t="shared" si="69"/>
        <v>202</v>
      </c>
      <c r="CL18" s="33"/>
      <c r="CM18" s="378"/>
      <c r="CN18" s="64">
        <f t="shared" si="38"/>
        <v>80</v>
      </c>
      <c r="CO18" s="65">
        <f t="shared" si="80"/>
        <v>19</v>
      </c>
      <c r="CP18" s="64">
        <f t="shared" si="40"/>
        <v>103</v>
      </c>
      <c r="CQ18" s="64">
        <v>1</v>
      </c>
      <c r="CR18" s="64">
        <f t="shared" si="41"/>
        <v>106.09</v>
      </c>
      <c r="CS18" s="64">
        <f t="shared" si="42"/>
        <v>108.8</v>
      </c>
      <c r="CT18" s="66">
        <f t="shared" si="43"/>
        <v>128</v>
      </c>
      <c r="CU18" s="66">
        <f t="shared" si="70"/>
        <v>186</v>
      </c>
      <c r="CV18" s="66">
        <f t="shared" si="71"/>
        <v>244</v>
      </c>
      <c r="CW18" s="33"/>
      <c r="CX18" s="381"/>
      <c r="CY18" s="64">
        <f t="shared" si="44"/>
        <v>92</v>
      </c>
      <c r="CZ18" s="65">
        <f t="shared" si="81"/>
        <v>23</v>
      </c>
      <c r="DA18" s="64">
        <f t="shared" si="46"/>
        <v>119</v>
      </c>
      <c r="DB18" s="64">
        <v>1</v>
      </c>
      <c r="DC18" s="64">
        <f t="shared" si="47"/>
        <v>122.57000000000001</v>
      </c>
      <c r="DD18" s="64">
        <f t="shared" si="48"/>
        <v>125.8</v>
      </c>
      <c r="DE18" s="66">
        <f t="shared" si="49"/>
        <v>148</v>
      </c>
      <c r="DF18" s="66">
        <f t="shared" si="72"/>
        <v>206</v>
      </c>
      <c r="DG18" s="66">
        <f t="shared" si="73"/>
        <v>264</v>
      </c>
    </row>
    <row r="19" spans="1:111" s="8" customFormat="1" ht="59.15">
      <c r="A19" s="20" t="s">
        <v>20</v>
      </c>
      <c r="B19" s="342" t="s">
        <v>338</v>
      </c>
      <c r="C19" s="82"/>
      <c r="D19" s="21" t="s">
        <v>12</v>
      </c>
      <c r="E19" s="7">
        <v>0.18</v>
      </c>
      <c r="F19" s="12">
        <v>15</v>
      </c>
      <c r="G19" s="11">
        <f t="shared" si="50"/>
        <v>0.85</v>
      </c>
      <c r="H19" s="46">
        <v>1.03</v>
      </c>
      <c r="I19" s="11">
        <v>1.02</v>
      </c>
      <c r="J19" s="11">
        <v>1</v>
      </c>
      <c r="K19" s="12">
        <v>1</v>
      </c>
      <c r="L19" s="12">
        <v>4</v>
      </c>
      <c r="M19" s="11">
        <v>1.2</v>
      </c>
      <c r="N19" s="46">
        <f>CEILING(E19*M19*Цены1!$E$45,1)</f>
        <v>65</v>
      </c>
      <c r="O19" s="46"/>
      <c r="P19" s="233">
        <f t="shared" si="0"/>
        <v>59</v>
      </c>
      <c r="Q19" s="55">
        <f t="shared" si="82"/>
        <v>12</v>
      </c>
      <c r="R19" s="33">
        <f>P19+Q19+$L19</f>
        <v>75</v>
      </c>
      <c r="S19" s="33">
        <v>1</v>
      </c>
      <c r="T19" s="33">
        <f>R19*$H19</f>
        <v>77.25</v>
      </c>
      <c r="U19" s="33">
        <f>V19*$G19</f>
        <v>79.05</v>
      </c>
      <c r="V19" s="51">
        <f>CEILING(T19*$I19/$G19*$J19*S19,1)</f>
        <v>93</v>
      </c>
      <c r="Y19" s="234">
        <f t="shared" si="55"/>
        <v>68</v>
      </c>
      <c r="Z19" s="55">
        <f t="shared" si="83"/>
        <v>12</v>
      </c>
      <c r="AA19" s="33">
        <f t="shared" si="56"/>
        <v>84</v>
      </c>
      <c r="AB19" s="33">
        <v>1</v>
      </c>
      <c r="AC19" s="33">
        <f t="shared" si="57"/>
        <v>86.52</v>
      </c>
      <c r="AD19" s="33">
        <f t="shared" si="58"/>
        <v>88.399999999999991</v>
      </c>
      <c r="AE19" s="51">
        <f t="shared" si="59"/>
        <v>104</v>
      </c>
      <c r="AF19" s="32"/>
      <c r="AG19" s="32"/>
      <c r="AH19" s="22"/>
      <c r="AI19" s="103">
        <f t="shared" si="60"/>
        <v>65</v>
      </c>
      <c r="AJ19" s="55">
        <f t="shared" si="74"/>
        <v>14</v>
      </c>
      <c r="AK19" s="33">
        <f t="shared" si="62"/>
        <v>83</v>
      </c>
      <c r="AL19" s="33">
        <v>1</v>
      </c>
      <c r="AM19" s="33">
        <f t="shared" si="63"/>
        <v>85.490000000000009</v>
      </c>
      <c r="AN19" s="33">
        <f t="shared" si="64"/>
        <v>87.55</v>
      </c>
      <c r="AO19" s="51">
        <f t="shared" si="65"/>
        <v>103</v>
      </c>
      <c r="AP19" s="33"/>
      <c r="AQ19" s="33"/>
      <c r="AR19" s="33">
        <f t="shared" si="9"/>
        <v>237</v>
      </c>
      <c r="AS19" s="55">
        <f t="shared" si="75"/>
        <v>15</v>
      </c>
      <c r="AT19" s="33">
        <f t="shared" si="11"/>
        <v>256</v>
      </c>
      <c r="AU19" s="33">
        <v>1.1000000000000001</v>
      </c>
      <c r="AV19" s="33">
        <f t="shared" si="12"/>
        <v>263.68</v>
      </c>
      <c r="AW19" s="33">
        <f t="shared" si="13"/>
        <v>296.64999999999998</v>
      </c>
      <c r="AX19" s="51">
        <f t="shared" si="14"/>
        <v>349</v>
      </c>
      <c r="AY19" s="33"/>
      <c r="AZ19" s="33"/>
      <c r="BA19" s="33">
        <f t="shared" si="15"/>
        <v>235</v>
      </c>
      <c r="BB19" s="55">
        <f t="shared" si="76"/>
        <v>15</v>
      </c>
      <c r="BC19" s="33">
        <f t="shared" si="17"/>
        <v>254</v>
      </c>
      <c r="BD19" s="121">
        <f t="shared" si="66"/>
        <v>1.08</v>
      </c>
      <c r="BE19" s="33">
        <f t="shared" si="18"/>
        <v>261.62</v>
      </c>
      <c r="BF19" s="33">
        <f t="shared" si="19"/>
        <v>289</v>
      </c>
      <c r="BG19" s="51">
        <f t="shared" si="67"/>
        <v>340</v>
      </c>
      <c r="BH19" s="33"/>
      <c r="BI19" s="33"/>
      <c r="BJ19" s="33">
        <f t="shared" si="20"/>
        <v>222</v>
      </c>
      <c r="BK19" s="55">
        <f t="shared" si="77"/>
        <v>15</v>
      </c>
      <c r="BL19" s="33">
        <f t="shared" si="22"/>
        <v>241</v>
      </c>
      <c r="BM19" s="33">
        <v>1</v>
      </c>
      <c r="BN19" s="33">
        <f t="shared" si="23"/>
        <v>248.23000000000002</v>
      </c>
      <c r="BO19" s="33">
        <f t="shared" si="24"/>
        <v>253.29999999999998</v>
      </c>
      <c r="BP19" s="51">
        <f t="shared" si="25"/>
        <v>298</v>
      </c>
      <c r="BQ19" s="33"/>
      <c r="BR19" s="33"/>
      <c r="BS19" s="33">
        <f t="shared" si="26"/>
        <v>174</v>
      </c>
      <c r="BT19" s="55">
        <f t="shared" si="78"/>
        <v>15</v>
      </c>
      <c r="BU19" s="33">
        <f t="shared" si="28"/>
        <v>193</v>
      </c>
      <c r="BV19" s="33">
        <v>1</v>
      </c>
      <c r="BW19" s="33">
        <f t="shared" si="29"/>
        <v>198.79</v>
      </c>
      <c r="BX19" s="33">
        <f t="shared" si="30"/>
        <v>203.15</v>
      </c>
      <c r="BY19" s="51">
        <f t="shared" si="31"/>
        <v>239</v>
      </c>
      <c r="BZ19" s="33"/>
      <c r="CA19" s="33"/>
      <c r="CB19" s="218" t="s">
        <v>593</v>
      </c>
      <c r="CC19" s="33">
        <f t="shared" si="32"/>
        <v>58</v>
      </c>
      <c r="CD19" s="55">
        <f t="shared" si="79"/>
        <v>14</v>
      </c>
      <c r="CE19" s="33">
        <f t="shared" si="34"/>
        <v>76</v>
      </c>
      <c r="CF19" s="33">
        <v>1</v>
      </c>
      <c r="CG19" s="33">
        <f t="shared" si="35"/>
        <v>78.28</v>
      </c>
      <c r="CH19" s="33">
        <f t="shared" si="36"/>
        <v>79.899999999999991</v>
      </c>
      <c r="CI19" s="51">
        <f t="shared" si="37"/>
        <v>94</v>
      </c>
      <c r="CJ19" s="51">
        <f t="shared" si="68"/>
        <v>159</v>
      </c>
      <c r="CK19" s="51">
        <f t="shared" si="69"/>
        <v>224</v>
      </c>
      <c r="CL19" s="33"/>
      <c r="CM19" s="379"/>
      <c r="CN19" s="64">
        <f t="shared" si="38"/>
        <v>90</v>
      </c>
      <c r="CO19" s="65">
        <f t="shared" si="80"/>
        <v>21</v>
      </c>
      <c r="CP19" s="64">
        <f t="shared" si="40"/>
        <v>115</v>
      </c>
      <c r="CQ19" s="64">
        <v>1</v>
      </c>
      <c r="CR19" s="64">
        <f t="shared" si="41"/>
        <v>118.45</v>
      </c>
      <c r="CS19" s="64">
        <f t="shared" si="42"/>
        <v>121.55</v>
      </c>
      <c r="CT19" s="66">
        <f t="shared" si="43"/>
        <v>143</v>
      </c>
      <c r="CU19" s="66">
        <f t="shared" si="70"/>
        <v>208</v>
      </c>
      <c r="CV19" s="66">
        <f t="shared" si="71"/>
        <v>273</v>
      </c>
      <c r="CW19" s="33"/>
      <c r="CX19" s="382"/>
      <c r="CY19" s="64">
        <f t="shared" si="44"/>
        <v>103</v>
      </c>
      <c r="CZ19" s="65">
        <f t="shared" si="81"/>
        <v>26</v>
      </c>
      <c r="DA19" s="64">
        <f t="shared" si="46"/>
        <v>133</v>
      </c>
      <c r="DB19" s="64">
        <v>1</v>
      </c>
      <c r="DC19" s="64">
        <f t="shared" si="47"/>
        <v>136.99</v>
      </c>
      <c r="DD19" s="64">
        <f t="shared" si="48"/>
        <v>140.25</v>
      </c>
      <c r="DE19" s="66">
        <f t="shared" si="49"/>
        <v>165</v>
      </c>
      <c r="DF19" s="66">
        <f t="shared" si="72"/>
        <v>230</v>
      </c>
      <c r="DG19" s="66">
        <f t="shared" si="73"/>
        <v>295</v>
      </c>
    </row>
    <row r="20" spans="1:111" ht="29.6">
      <c r="A20" s="20" t="s">
        <v>21</v>
      </c>
      <c r="B20" s="3" t="s">
        <v>235</v>
      </c>
      <c r="C20" s="83"/>
      <c r="D20" s="2" t="s">
        <v>17</v>
      </c>
      <c r="E20" s="7">
        <v>1.4</v>
      </c>
      <c r="F20" s="12">
        <v>15</v>
      </c>
      <c r="G20" s="11">
        <f t="shared" si="50"/>
        <v>0.85</v>
      </c>
      <c r="H20" s="19">
        <v>1.1000000000000001</v>
      </c>
      <c r="I20" s="11">
        <v>1.1000000000000001</v>
      </c>
      <c r="J20" s="11">
        <v>1</v>
      </c>
      <c r="K20" s="12">
        <v>1.1000000000000001</v>
      </c>
      <c r="L20" s="17"/>
      <c r="M20" s="12">
        <v>1.1000000000000001</v>
      </c>
      <c r="N20" s="46">
        <f>CEILING(E20*M20*Цены1!$E$45,1)</f>
        <v>461</v>
      </c>
      <c r="O20" s="46"/>
      <c r="AH20" s="3"/>
      <c r="AI20" s="104"/>
      <c r="AM20" s="33">
        <f t="shared" si="63"/>
        <v>0</v>
      </c>
      <c r="AU20" s="33">
        <v>1.07</v>
      </c>
      <c r="AV20" s="33">
        <f t="shared" si="12"/>
        <v>0</v>
      </c>
      <c r="BD20" s="121">
        <f t="shared" si="66"/>
        <v>1.05</v>
      </c>
      <c r="BE20" s="33">
        <f t="shared" si="18"/>
        <v>0</v>
      </c>
      <c r="BJ20" s="32"/>
      <c r="BK20" s="32"/>
      <c r="BL20" s="32"/>
      <c r="BM20" s="33">
        <v>1</v>
      </c>
      <c r="BN20" s="33">
        <f t="shared" si="23"/>
        <v>0</v>
      </c>
      <c r="BO20" s="32"/>
      <c r="BP20" s="32"/>
      <c r="BQ20" s="32"/>
      <c r="BR20" s="32"/>
      <c r="BS20" s="32"/>
      <c r="BT20" s="32"/>
      <c r="BU20" s="32"/>
      <c r="BV20" s="33">
        <v>1</v>
      </c>
      <c r="BW20" s="33">
        <f t="shared" si="29"/>
        <v>0</v>
      </c>
      <c r="BX20" s="32"/>
      <c r="BY20" s="32"/>
      <c r="BZ20" s="32"/>
      <c r="CA20" s="32"/>
      <c r="CB20" s="219"/>
      <c r="CC20" s="32"/>
      <c r="CD20" s="32"/>
      <c r="CE20" s="32"/>
      <c r="CF20" s="33">
        <v>1</v>
      </c>
      <c r="CG20" s="33">
        <f t="shared" si="35"/>
        <v>0</v>
      </c>
      <c r="CH20" s="32"/>
      <c r="CI20" s="32"/>
      <c r="CJ20" s="51">
        <f t="shared" si="68"/>
        <v>461</v>
      </c>
      <c r="CK20" s="51">
        <f t="shared" si="69"/>
        <v>922</v>
      </c>
      <c r="CL20" s="32"/>
      <c r="CM20" s="377" t="s">
        <v>594</v>
      </c>
      <c r="CN20" s="64"/>
      <c r="CO20" s="65"/>
      <c r="CP20" s="64"/>
      <c r="CQ20" s="64">
        <v>1</v>
      </c>
      <c r="CR20" s="64">
        <f t="shared" si="41"/>
        <v>0</v>
      </c>
      <c r="CS20" s="64"/>
      <c r="CT20" s="66"/>
      <c r="CU20" s="66">
        <f t="shared" si="70"/>
        <v>461</v>
      </c>
      <c r="CV20" s="66">
        <f t="shared" si="71"/>
        <v>922</v>
      </c>
      <c r="CW20" s="32"/>
      <c r="CX20" s="380" t="s">
        <v>595</v>
      </c>
      <c r="CY20" s="64"/>
      <c r="CZ20" s="65"/>
      <c r="DA20" s="64"/>
      <c r="DB20" s="64">
        <v>1</v>
      </c>
      <c r="DC20" s="64">
        <f t="shared" si="47"/>
        <v>0</v>
      </c>
      <c r="DD20" s="64"/>
      <c r="DE20" s="66"/>
      <c r="DF20" s="66">
        <f t="shared" si="72"/>
        <v>461</v>
      </c>
      <c r="DG20" s="66">
        <f t="shared" si="73"/>
        <v>922</v>
      </c>
    </row>
    <row r="21" spans="1:111" ht="29.6">
      <c r="A21" s="20" t="s">
        <v>22</v>
      </c>
      <c r="B21" s="3" t="s">
        <v>236</v>
      </c>
      <c r="C21" s="83"/>
      <c r="D21" s="2" t="s">
        <v>17</v>
      </c>
      <c r="E21" s="7">
        <v>1.4</v>
      </c>
      <c r="F21" s="12">
        <v>15</v>
      </c>
      <c r="G21" s="11">
        <f t="shared" si="50"/>
        <v>0.85</v>
      </c>
      <c r="H21" s="19">
        <v>1.1000000000000001</v>
      </c>
      <c r="I21" s="11">
        <v>1.1000000000000001</v>
      </c>
      <c r="J21" s="11">
        <v>1.2</v>
      </c>
      <c r="K21" s="12">
        <v>1.1000000000000001</v>
      </c>
      <c r="L21" s="17"/>
      <c r="M21" s="12">
        <v>1.1000000000000001</v>
      </c>
      <c r="N21" s="46">
        <f>CEILING(E21*M21*Цены1!$E$45,1)</f>
        <v>461</v>
      </c>
      <c r="O21" s="46"/>
      <c r="AH21" s="3"/>
      <c r="AI21" s="104"/>
      <c r="AM21" s="33">
        <f t="shared" si="63"/>
        <v>0</v>
      </c>
      <c r="AU21" s="33">
        <v>1.07</v>
      </c>
      <c r="AV21" s="33">
        <f t="shared" si="12"/>
        <v>0</v>
      </c>
      <c r="BD21" s="121">
        <f t="shared" si="66"/>
        <v>1.05</v>
      </c>
      <c r="BE21" s="33">
        <f t="shared" si="18"/>
        <v>0</v>
      </c>
      <c r="BJ21" s="32"/>
      <c r="BK21" s="32"/>
      <c r="BL21" s="32"/>
      <c r="BM21" s="33">
        <v>1</v>
      </c>
      <c r="BN21" s="33">
        <f t="shared" si="23"/>
        <v>0</v>
      </c>
      <c r="BO21" s="32"/>
      <c r="BP21" s="32"/>
      <c r="BQ21" s="32"/>
      <c r="BR21" s="32"/>
      <c r="BS21" s="32"/>
      <c r="BT21" s="32"/>
      <c r="BU21" s="32"/>
      <c r="BV21" s="33">
        <v>1</v>
      </c>
      <c r="BW21" s="33">
        <f t="shared" si="29"/>
        <v>0</v>
      </c>
      <c r="BX21" s="32"/>
      <c r="BY21" s="32"/>
      <c r="BZ21" s="32"/>
      <c r="CA21" s="32"/>
      <c r="CB21" s="220"/>
      <c r="CC21" s="32"/>
      <c r="CD21" s="32"/>
      <c r="CE21" s="32"/>
      <c r="CF21" s="33">
        <v>1</v>
      </c>
      <c r="CG21" s="33">
        <f t="shared" si="35"/>
        <v>0</v>
      </c>
      <c r="CH21" s="32"/>
      <c r="CI21" s="32"/>
      <c r="CJ21" s="51">
        <f t="shared" si="68"/>
        <v>461</v>
      </c>
      <c r="CK21" s="51">
        <f t="shared" si="69"/>
        <v>922</v>
      </c>
      <c r="CL21" s="32"/>
      <c r="CM21" s="378"/>
      <c r="CN21" s="64"/>
      <c r="CO21" s="65"/>
      <c r="CP21" s="64"/>
      <c r="CQ21" s="64">
        <v>1</v>
      </c>
      <c r="CR21" s="64">
        <f t="shared" si="41"/>
        <v>0</v>
      </c>
      <c r="CS21" s="64"/>
      <c r="CT21" s="66"/>
      <c r="CU21" s="66">
        <f t="shared" si="70"/>
        <v>461</v>
      </c>
      <c r="CV21" s="66">
        <f t="shared" si="71"/>
        <v>922</v>
      </c>
      <c r="CW21" s="32"/>
      <c r="CX21" s="381"/>
      <c r="CY21" s="64"/>
      <c r="CZ21" s="65"/>
      <c r="DA21" s="64"/>
      <c r="DB21" s="64">
        <v>1</v>
      </c>
      <c r="DC21" s="64">
        <f t="shared" si="47"/>
        <v>0</v>
      </c>
      <c r="DD21" s="64"/>
      <c r="DE21" s="66"/>
      <c r="DF21" s="66">
        <f t="shared" si="72"/>
        <v>461</v>
      </c>
      <c r="DG21" s="66">
        <f t="shared" si="73"/>
        <v>922</v>
      </c>
    </row>
    <row r="22" spans="1:111" ht="29.6">
      <c r="A22" s="20" t="s">
        <v>23</v>
      </c>
      <c r="B22" s="3" t="s">
        <v>237</v>
      </c>
      <c r="C22" s="83"/>
      <c r="D22" s="2" t="s">
        <v>17</v>
      </c>
      <c r="E22" s="7">
        <v>1.4</v>
      </c>
      <c r="F22" s="12">
        <v>15</v>
      </c>
      <c r="G22" s="11">
        <f t="shared" si="50"/>
        <v>0.85</v>
      </c>
      <c r="H22" s="19">
        <v>1.1000000000000001</v>
      </c>
      <c r="I22" s="11">
        <v>1.1000000000000001</v>
      </c>
      <c r="J22" s="11">
        <v>1.5</v>
      </c>
      <c r="K22" s="12">
        <v>1.1000000000000001</v>
      </c>
      <c r="L22" s="17"/>
      <c r="M22" s="12">
        <v>1.1000000000000001</v>
      </c>
      <c r="N22" s="46">
        <f>CEILING(E22*M22*Цены1!$E$45,1)</f>
        <v>461</v>
      </c>
      <c r="O22" s="46"/>
      <c r="AH22" s="3"/>
      <c r="AI22" s="104"/>
      <c r="AM22" s="33">
        <f t="shared" si="63"/>
        <v>0</v>
      </c>
      <c r="AU22" s="33">
        <v>1.07</v>
      </c>
      <c r="AV22" s="33">
        <f t="shared" si="12"/>
        <v>0</v>
      </c>
      <c r="BD22" s="121">
        <f t="shared" si="66"/>
        <v>1.05</v>
      </c>
      <c r="BE22" s="33">
        <f t="shared" si="18"/>
        <v>0</v>
      </c>
      <c r="BJ22" s="32"/>
      <c r="BK22" s="32"/>
      <c r="BL22" s="32"/>
      <c r="BM22" s="33">
        <v>1</v>
      </c>
      <c r="BN22" s="33">
        <f t="shared" si="23"/>
        <v>0</v>
      </c>
      <c r="BO22" s="32"/>
      <c r="BP22" s="32"/>
      <c r="BQ22" s="32"/>
      <c r="BR22" s="32"/>
      <c r="BS22" s="32"/>
      <c r="BT22" s="32"/>
      <c r="BU22" s="32"/>
      <c r="BV22" s="33">
        <v>1</v>
      </c>
      <c r="BW22" s="33">
        <f t="shared" si="29"/>
        <v>0</v>
      </c>
      <c r="BX22" s="32"/>
      <c r="BY22" s="32"/>
      <c r="BZ22" s="32"/>
      <c r="CA22" s="32"/>
      <c r="CB22" s="218" t="s">
        <v>593</v>
      </c>
      <c r="CC22" s="32"/>
      <c r="CD22" s="32"/>
      <c r="CE22" s="32"/>
      <c r="CF22" s="33">
        <v>1</v>
      </c>
      <c r="CG22" s="33">
        <f t="shared" si="35"/>
        <v>0</v>
      </c>
      <c r="CH22" s="32"/>
      <c r="CI22" s="32"/>
      <c r="CJ22" s="51">
        <f t="shared" si="68"/>
        <v>461</v>
      </c>
      <c r="CK22" s="51">
        <f t="shared" si="69"/>
        <v>922</v>
      </c>
      <c r="CL22" s="32"/>
      <c r="CM22" s="379"/>
      <c r="CN22" s="64"/>
      <c r="CO22" s="65"/>
      <c r="CP22" s="64"/>
      <c r="CQ22" s="64">
        <v>1</v>
      </c>
      <c r="CR22" s="64">
        <f t="shared" si="41"/>
        <v>0</v>
      </c>
      <c r="CS22" s="64"/>
      <c r="CT22" s="66"/>
      <c r="CU22" s="66">
        <f t="shared" si="70"/>
        <v>461</v>
      </c>
      <c r="CV22" s="66">
        <f t="shared" si="71"/>
        <v>922</v>
      </c>
      <c r="CW22" s="32"/>
      <c r="CX22" s="382"/>
      <c r="CY22" s="64"/>
      <c r="CZ22" s="65"/>
      <c r="DA22" s="64"/>
      <c r="DB22" s="64">
        <v>1</v>
      </c>
      <c r="DC22" s="64">
        <f t="shared" si="47"/>
        <v>0</v>
      </c>
      <c r="DD22" s="64"/>
      <c r="DE22" s="66"/>
      <c r="DF22" s="66">
        <f t="shared" si="72"/>
        <v>461</v>
      </c>
      <c r="DG22" s="66">
        <f t="shared" si="73"/>
        <v>922</v>
      </c>
    </row>
    <row r="23" spans="1:111" ht="29.6">
      <c r="A23" s="20" t="s">
        <v>24</v>
      </c>
      <c r="B23" s="3" t="s">
        <v>238</v>
      </c>
      <c r="C23" s="83"/>
      <c r="D23" s="2" t="s">
        <v>17</v>
      </c>
      <c r="E23" s="7">
        <v>1.4</v>
      </c>
      <c r="F23" s="12">
        <v>15</v>
      </c>
      <c r="G23" s="11">
        <f t="shared" si="50"/>
        <v>0.85</v>
      </c>
      <c r="H23" s="19">
        <v>1.1000000000000001</v>
      </c>
      <c r="I23" s="11">
        <v>1.1000000000000001</v>
      </c>
      <c r="J23" s="11">
        <v>1.7</v>
      </c>
      <c r="K23" s="12">
        <v>1.1000000000000001</v>
      </c>
      <c r="L23" s="17"/>
      <c r="M23" s="12">
        <v>1.1000000000000001</v>
      </c>
      <c r="N23" s="46">
        <f>CEILING(E23*M23*Цены1!$E$45,1)</f>
        <v>461</v>
      </c>
      <c r="O23" s="46"/>
      <c r="AH23" s="3"/>
      <c r="AI23" s="104"/>
      <c r="AM23" s="33">
        <f t="shared" si="63"/>
        <v>0</v>
      </c>
      <c r="AU23" s="33">
        <v>1.07</v>
      </c>
      <c r="AV23" s="33">
        <f t="shared" si="12"/>
        <v>0</v>
      </c>
      <c r="BD23" s="121">
        <f t="shared" si="66"/>
        <v>1.05</v>
      </c>
      <c r="BE23" s="33">
        <f t="shared" si="18"/>
        <v>0</v>
      </c>
      <c r="BJ23" s="32"/>
      <c r="BK23" s="32"/>
      <c r="BL23" s="32"/>
      <c r="BM23" s="33">
        <v>1</v>
      </c>
      <c r="BN23" s="33">
        <f t="shared" si="23"/>
        <v>0</v>
      </c>
      <c r="BO23" s="32"/>
      <c r="BP23" s="32"/>
      <c r="BQ23" s="32"/>
      <c r="BR23" s="32"/>
      <c r="BS23" s="32"/>
      <c r="BT23" s="32"/>
      <c r="BU23" s="32"/>
      <c r="BV23" s="33">
        <v>1</v>
      </c>
      <c r="BW23" s="33">
        <f t="shared" si="29"/>
        <v>0</v>
      </c>
      <c r="BX23" s="32"/>
      <c r="BY23" s="32"/>
      <c r="BZ23" s="32"/>
      <c r="CA23" s="32"/>
      <c r="CB23" s="219"/>
      <c r="CC23" s="32"/>
      <c r="CD23" s="32"/>
      <c r="CE23" s="32"/>
      <c r="CF23" s="33">
        <v>1</v>
      </c>
      <c r="CG23" s="33">
        <f t="shared" si="35"/>
        <v>0</v>
      </c>
      <c r="CH23" s="32"/>
      <c r="CI23" s="32"/>
      <c r="CJ23" s="51">
        <f t="shared" si="68"/>
        <v>461</v>
      </c>
      <c r="CK23" s="51">
        <f t="shared" si="69"/>
        <v>922</v>
      </c>
      <c r="CL23" s="32"/>
      <c r="CM23" s="377" t="s">
        <v>594</v>
      </c>
      <c r="CN23" s="64"/>
      <c r="CO23" s="65"/>
      <c r="CP23" s="64"/>
      <c r="CQ23" s="64">
        <v>1</v>
      </c>
      <c r="CR23" s="64">
        <f t="shared" si="41"/>
        <v>0</v>
      </c>
      <c r="CS23" s="64"/>
      <c r="CT23" s="66"/>
      <c r="CU23" s="66">
        <f t="shared" si="70"/>
        <v>461</v>
      </c>
      <c r="CV23" s="66">
        <f t="shared" si="71"/>
        <v>922</v>
      </c>
      <c r="CW23" s="32"/>
      <c r="CX23" s="380" t="s">
        <v>595</v>
      </c>
      <c r="CY23" s="64"/>
      <c r="CZ23" s="65"/>
      <c r="DA23" s="64"/>
      <c r="DB23" s="64">
        <v>1</v>
      </c>
      <c r="DC23" s="64">
        <f t="shared" si="47"/>
        <v>0</v>
      </c>
      <c r="DD23" s="64"/>
      <c r="DE23" s="66"/>
      <c r="DF23" s="66">
        <f t="shared" si="72"/>
        <v>461</v>
      </c>
      <c r="DG23" s="66">
        <f t="shared" si="73"/>
        <v>922</v>
      </c>
    </row>
    <row r="24" spans="1:111" s="5" customFormat="1" ht="29.6">
      <c r="A24" s="20" t="s">
        <v>25</v>
      </c>
      <c r="B24" s="22" t="s">
        <v>239</v>
      </c>
      <c r="C24" s="84"/>
      <c r="D24" s="21" t="s">
        <v>17</v>
      </c>
      <c r="E24" s="7">
        <v>1.4</v>
      </c>
      <c r="F24" s="12">
        <v>15</v>
      </c>
      <c r="G24" s="11">
        <f t="shared" si="50"/>
        <v>0.85</v>
      </c>
      <c r="H24" s="19">
        <v>1.1000000000000001</v>
      </c>
      <c r="I24" s="11">
        <v>1.1000000000000001</v>
      </c>
      <c r="J24" s="11">
        <v>1</v>
      </c>
      <c r="K24" s="12">
        <v>1.1000000000000001</v>
      </c>
      <c r="L24" s="17"/>
      <c r="M24" s="12">
        <v>1.1000000000000001</v>
      </c>
      <c r="N24" s="46">
        <f>CEILING(E24*M24*Цены1!$E$45,1)</f>
        <v>461</v>
      </c>
      <c r="O24" s="46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22"/>
      <c r="AI24" s="104"/>
      <c r="AJ24" s="32"/>
      <c r="AK24" s="32"/>
      <c r="AL24" s="32"/>
      <c r="AM24" s="33">
        <f t="shared" si="63"/>
        <v>0</v>
      </c>
      <c r="AN24" s="32"/>
      <c r="AO24" s="32"/>
      <c r="AP24" s="32"/>
      <c r="AQ24" s="32"/>
      <c r="AR24" s="32"/>
      <c r="AS24" s="32"/>
      <c r="AT24" s="32"/>
      <c r="AU24" s="33">
        <v>1.07</v>
      </c>
      <c r="AV24" s="33">
        <f t="shared" si="12"/>
        <v>0</v>
      </c>
      <c r="AW24" s="32"/>
      <c r="AX24" s="32"/>
      <c r="AY24" s="32"/>
      <c r="AZ24" s="32"/>
      <c r="BA24" s="32"/>
      <c r="BB24" s="32"/>
      <c r="BC24" s="32"/>
      <c r="BD24" s="121">
        <f t="shared" si="66"/>
        <v>1.05</v>
      </c>
      <c r="BE24" s="33">
        <f t="shared" si="18"/>
        <v>0</v>
      </c>
      <c r="BF24" s="32"/>
      <c r="BG24" s="32"/>
      <c r="BH24" s="32"/>
      <c r="BI24" s="32"/>
      <c r="BJ24" s="32"/>
      <c r="BK24" s="32"/>
      <c r="BL24" s="32"/>
      <c r="BM24" s="33">
        <v>1</v>
      </c>
      <c r="BN24" s="33">
        <f t="shared" si="23"/>
        <v>0</v>
      </c>
      <c r="BO24" s="32"/>
      <c r="BP24" s="32"/>
      <c r="BQ24" s="32"/>
      <c r="BR24" s="32"/>
      <c r="BS24" s="32"/>
      <c r="BT24" s="32"/>
      <c r="BU24" s="32"/>
      <c r="BV24" s="33">
        <v>1</v>
      </c>
      <c r="BW24" s="33">
        <f t="shared" si="29"/>
        <v>0</v>
      </c>
      <c r="BX24" s="32"/>
      <c r="BY24" s="32"/>
      <c r="BZ24" s="32"/>
      <c r="CA24" s="32"/>
      <c r="CB24" s="220"/>
      <c r="CC24" s="32"/>
      <c r="CD24" s="32"/>
      <c r="CE24" s="32"/>
      <c r="CF24" s="33">
        <v>1</v>
      </c>
      <c r="CG24" s="33">
        <f t="shared" si="35"/>
        <v>0</v>
      </c>
      <c r="CH24" s="32"/>
      <c r="CI24" s="32"/>
      <c r="CJ24" s="51">
        <f t="shared" si="68"/>
        <v>461</v>
      </c>
      <c r="CK24" s="51">
        <f t="shared" si="69"/>
        <v>922</v>
      </c>
      <c r="CL24" s="32"/>
      <c r="CM24" s="378"/>
      <c r="CN24" s="64"/>
      <c r="CO24" s="65"/>
      <c r="CP24" s="64"/>
      <c r="CQ24" s="64">
        <v>1</v>
      </c>
      <c r="CR24" s="64">
        <f t="shared" si="41"/>
        <v>0</v>
      </c>
      <c r="CS24" s="64"/>
      <c r="CT24" s="66"/>
      <c r="CU24" s="66">
        <f t="shared" si="70"/>
        <v>461</v>
      </c>
      <c r="CV24" s="66">
        <f t="shared" si="71"/>
        <v>922</v>
      </c>
      <c r="CW24" s="32"/>
      <c r="CX24" s="381"/>
      <c r="CY24" s="64"/>
      <c r="CZ24" s="65"/>
      <c r="DA24" s="64"/>
      <c r="DB24" s="64">
        <v>1</v>
      </c>
      <c r="DC24" s="64">
        <f t="shared" si="47"/>
        <v>0</v>
      </c>
      <c r="DD24" s="64"/>
      <c r="DE24" s="66"/>
      <c r="DF24" s="66">
        <f t="shared" si="72"/>
        <v>461</v>
      </c>
      <c r="DG24" s="66">
        <f t="shared" si="73"/>
        <v>922</v>
      </c>
    </row>
    <row r="25" spans="1:111" s="5" customFormat="1" ht="44.4">
      <c r="A25" s="20" t="s">
        <v>26</v>
      </c>
      <c r="B25" s="22" t="s">
        <v>240</v>
      </c>
      <c r="C25" s="82"/>
      <c r="D25" s="21" t="s">
        <v>17</v>
      </c>
      <c r="E25" s="7">
        <v>1.4</v>
      </c>
      <c r="F25" s="12">
        <v>15</v>
      </c>
      <c r="G25" s="11">
        <f t="shared" si="50"/>
        <v>0.85</v>
      </c>
      <c r="H25" s="19">
        <v>1.1000000000000001</v>
      </c>
      <c r="I25" s="11">
        <v>1.1000000000000001</v>
      </c>
      <c r="J25" s="11">
        <v>1.2</v>
      </c>
      <c r="K25" s="12">
        <v>1.5</v>
      </c>
      <c r="L25" s="17"/>
      <c r="M25" s="12">
        <v>1.1000000000000001</v>
      </c>
      <c r="N25" s="46">
        <f>CEILING(E25*M25*Цены1!$E$45,1)</f>
        <v>461</v>
      </c>
      <c r="O25" s="46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22"/>
      <c r="AI25" s="104"/>
      <c r="AJ25" s="32"/>
      <c r="AK25" s="32"/>
      <c r="AL25" s="32"/>
      <c r="AM25" s="33">
        <f t="shared" si="63"/>
        <v>0</v>
      </c>
      <c r="AN25" s="32"/>
      <c r="AO25" s="32"/>
      <c r="AP25" s="32"/>
      <c r="AQ25" s="32"/>
      <c r="AR25" s="32"/>
      <c r="AS25" s="32"/>
      <c r="AT25" s="32"/>
      <c r="AU25" s="33">
        <v>1.07</v>
      </c>
      <c r="AV25" s="33">
        <f t="shared" si="12"/>
        <v>0</v>
      </c>
      <c r="AW25" s="32"/>
      <c r="AX25" s="32"/>
      <c r="AY25" s="32"/>
      <c r="AZ25" s="32"/>
      <c r="BA25" s="32"/>
      <c r="BB25" s="32"/>
      <c r="BC25" s="32"/>
      <c r="BD25" s="121">
        <f t="shared" si="66"/>
        <v>1.05</v>
      </c>
      <c r="BE25" s="33">
        <f t="shared" si="18"/>
        <v>0</v>
      </c>
      <c r="BF25" s="32"/>
      <c r="BG25" s="32"/>
      <c r="BH25" s="32"/>
      <c r="BI25" s="32"/>
      <c r="BJ25" s="32"/>
      <c r="BK25" s="32"/>
      <c r="BL25" s="32"/>
      <c r="BM25" s="33">
        <v>1</v>
      </c>
      <c r="BN25" s="33">
        <f t="shared" si="23"/>
        <v>0</v>
      </c>
      <c r="BO25" s="32"/>
      <c r="BP25" s="32"/>
      <c r="BQ25" s="32"/>
      <c r="BR25" s="32"/>
      <c r="BS25" s="32"/>
      <c r="BT25" s="32"/>
      <c r="BU25" s="32"/>
      <c r="BV25" s="33">
        <v>1</v>
      </c>
      <c r="BW25" s="33">
        <f t="shared" si="29"/>
        <v>0</v>
      </c>
      <c r="BX25" s="32"/>
      <c r="BY25" s="32"/>
      <c r="BZ25" s="32"/>
      <c r="CA25" s="32"/>
      <c r="CB25" s="218" t="s">
        <v>593</v>
      </c>
      <c r="CC25" s="32"/>
      <c r="CD25" s="32"/>
      <c r="CE25" s="32"/>
      <c r="CF25" s="33">
        <v>1</v>
      </c>
      <c r="CG25" s="33">
        <f t="shared" si="35"/>
        <v>0</v>
      </c>
      <c r="CH25" s="32"/>
      <c r="CI25" s="32"/>
      <c r="CJ25" s="51">
        <f t="shared" si="68"/>
        <v>461</v>
      </c>
      <c r="CK25" s="51">
        <f t="shared" si="69"/>
        <v>922</v>
      </c>
      <c r="CL25" s="32"/>
      <c r="CM25" s="379"/>
      <c r="CN25" s="64"/>
      <c r="CO25" s="65"/>
      <c r="CP25" s="64"/>
      <c r="CQ25" s="64">
        <v>1</v>
      </c>
      <c r="CR25" s="64">
        <f t="shared" si="41"/>
        <v>0</v>
      </c>
      <c r="CS25" s="64"/>
      <c r="CT25" s="66"/>
      <c r="CU25" s="66">
        <f t="shared" si="70"/>
        <v>461</v>
      </c>
      <c r="CV25" s="66">
        <f t="shared" si="71"/>
        <v>922</v>
      </c>
      <c r="CW25" s="32"/>
      <c r="CX25" s="382"/>
      <c r="CY25" s="64"/>
      <c r="CZ25" s="65"/>
      <c r="DA25" s="64"/>
      <c r="DB25" s="64">
        <v>1</v>
      </c>
      <c r="DC25" s="64">
        <f t="shared" si="47"/>
        <v>0</v>
      </c>
      <c r="DD25" s="64"/>
      <c r="DE25" s="66"/>
      <c r="DF25" s="66">
        <f t="shared" si="72"/>
        <v>461</v>
      </c>
      <c r="DG25" s="66">
        <f t="shared" si="73"/>
        <v>922</v>
      </c>
    </row>
    <row r="26" spans="1:111" s="5" customFormat="1" ht="29.6">
      <c r="A26" s="20" t="s">
        <v>27</v>
      </c>
      <c r="B26" s="22" t="s">
        <v>241</v>
      </c>
      <c r="C26" s="84"/>
      <c r="D26" s="21" t="s">
        <v>17</v>
      </c>
      <c r="E26" s="7">
        <v>1.4</v>
      </c>
      <c r="F26" s="12">
        <v>15</v>
      </c>
      <c r="G26" s="11">
        <f t="shared" si="50"/>
        <v>0.85</v>
      </c>
      <c r="H26" s="19">
        <v>1.1000000000000001</v>
      </c>
      <c r="I26" s="11">
        <v>1.1000000000000001</v>
      </c>
      <c r="J26" s="11">
        <v>1.5</v>
      </c>
      <c r="K26" s="12">
        <v>1.1000000000000001</v>
      </c>
      <c r="L26" s="17"/>
      <c r="M26" s="12">
        <v>1.1000000000000001</v>
      </c>
      <c r="N26" s="46">
        <f>CEILING(E26*M26*Цены1!$E$45,1)</f>
        <v>461</v>
      </c>
      <c r="O26" s="46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22"/>
      <c r="AI26" s="104"/>
      <c r="AJ26" s="32"/>
      <c r="AK26" s="32"/>
      <c r="AL26" s="32"/>
      <c r="AM26" s="33">
        <f t="shared" si="63"/>
        <v>0</v>
      </c>
      <c r="AN26" s="32"/>
      <c r="AO26" s="32"/>
      <c r="AP26" s="32"/>
      <c r="AQ26" s="32"/>
      <c r="AR26" s="32"/>
      <c r="AS26" s="32"/>
      <c r="AT26" s="32"/>
      <c r="AU26" s="33">
        <v>1.07</v>
      </c>
      <c r="AV26" s="33">
        <f t="shared" si="12"/>
        <v>0</v>
      </c>
      <c r="AW26" s="32"/>
      <c r="AX26" s="32"/>
      <c r="AY26" s="32"/>
      <c r="AZ26" s="32"/>
      <c r="BA26" s="32"/>
      <c r="BB26" s="32"/>
      <c r="BC26" s="32"/>
      <c r="BD26" s="121">
        <f t="shared" si="66"/>
        <v>1.05</v>
      </c>
      <c r="BE26" s="33">
        <f t="shared" si="18"/>
        <v>0</v>
      </c>
      <c r="BF26" s="32"/>
      <c r="BG26" s="32"/>
      <c r="BH26" s="32"/>
      <c r="BI26" s="32"/>
      <c r="BJ26" s="32"/>
      <c r="BK26" s="32"/>
      <c r="BL26" s="32"/>
      <c r="BM26" s="33">
        <v>1</v>
      </c>
      <c r="BN26" s="33">
        <f t="shared" si="23"/>
        <v>0</v>
      </c>
      <c r="BO26" s="32"/>
      <c r="BP26" s="32"/>
      <c r="BQ26" s="32"/>
      <c r="BR26" s="32"/>
      <c r="BS26" s="32"/>
      <c r="BT26" s="32"/>
      <c r="BU26" s="32"/>
      <c r="BV26" s="33">
        <v>1</v>
      </c>
      <c r="BW26" s="33">
        <f t="shared" si="29"/>
        <v>0</v>
      </c>
      <c r="BX26" s="32"/>
      <c r="BY26" s="32"/>
      <c r="BZ26" s="32"/>
      <c r="CA26" s="32"/>
      <c r="CB26" s="219"/>
      <c r="CC26" s="32"/>
      <c r="CD26" s="32"/>
      <c r="CE26" s="32"/>
      <c r="CF26" s="33">
        <v>1</v>
      </c>
      <c r="CG26" s="33">
        <f t="shared" si="35"/>
        <v>0</v>
      </c>
      <c r="CH26" s="32"/>
      <c r="CI26" s="32"/>
      <c r="CJ26" s="51">
        <f t="shared" si="68"/>
        <v>461</v>
      </c>
      <c r="CK26" s="51">
        <f t="shared" si="69"/>
        <v>922</v>
      </c>
      <c r="CL26" s="32"/>
      <c r="CM26" s="377" t="s">
        <v>594</v>
      </c>
      <c r="CN26" s="64"/>
      <c r="CO26" s="65"/>
      <c r="CP26" s="64"/>
      <c r="CQ26" s="64">
        <v>1</v>
      </c>
      <c r="CR26" s="68">
        <f t="shared" si="41"/>
        <v>0</v>
      </c>
      <c r="CS26" s="64"/>
      <c r="CT26" s="65"/>
      <c r="CU26" s="64">
        <f t="shared" si="70"/>
        <v>461</v>
      </c>
      <c r="CV26" s="64">
        <f t="shared" si="71"/>
        <v>922</v>
      </c>
      <c r="CW26" s="64"/>
      <c r="CX26" s="380" t="s">
        <v>595</v>
      </c>
      <c r="CY26" s="64"/>
      <c r="CZ26" s="65"/>
      <c r="DA26" s="64"/>
      <c r="DB26" s="64">
        <v>1</v>
      </c>
      <c r="DC26" s="68">
        <f t="shared" si="47"/>
        <v>0</v>
      </c>
      <c r="DD26" s="64"/>
      <c r="DE26" s="65"/>
      <c r="DF26" s="64">
        <f t="shared" si="72"/>
        <v>461</v>
      </c>
      <c r="DG26" s="64">
        <f t="shared" si="73"/>
        <v>922</v>
      </c>
    </row>
    <row r="27" spans="1:111" s="5" customFormat="1" ht="44.4">
      <c r="A27" s="20" t="s">
        <v>28</v>
      </c>
      <c r="B27" s="22" t="s">
        <v>242</v>
      </c>
      <c r="C27" s="82"/>
      <c r="D27" s="21" t="s">
        <v>17</v>
      </c>
      <c r="E27" s="7">
        <v>1.4</v>
      </c>
      <c r="F27" s="12">
        <v>15</v>
      </c>
      <c r="G27" s="11">
        <f t="shared" si="50"/>
        <v>0.85</v>
      </c>
      <c r="H27" s="19">
        <v>1.1000000000000001</v>
      </c>
      <c r="I27" s="11">
        <v>1.1000000000000001</v>
      </c>
      <c r="J27" s="11">
        <v>1.7</v>
      </c>
      <c r="K27" s="12">
        <v>1.5</v>
      </c>
      <c r="L27" s="17"/>
      <c r="M27" s="12">
        <v>1.1000000000000001</v>
      </c>
      <c r="N27" s="46">
        <f>CEILING(E27*M27*Цены1!$E$45,1)</f>
        <v>461</v>
      </c>
      <c r="O27" s="46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22"/>
      <c r="AI27" s="104"/>
      <c r="AJ27" s="32"/>
      <c r="AK27" s="32"/>
      <c r="AL27" s="32"/>
      <c r="AM27" s="33">
        <f t="shared" si="63"/>
        <v>0</v>
      </c>
      <c r="AN27" s="32"/>
      <c r="AO27" s="32"/>
      <c r="AP27" s="32"/>
      <c r="AQ27" s="32"/>
      <c r="AR27" s="32"/>
      <c r="AS27" s="32"/>
      <c r="AT27" s="32"/>
      <c r="AU27" s="33">
        <v>1.07</v>
      </c>
      <c r="AV27" s="33">
        <f t="shared" si="12"/>
        <v>0</v>
      </c>
      <c r="AW27" s="32"/>
      <c r="AX27" s="32"/>
      <c r="AY27" s="32"/>
      <c r="AZ27" s="32"/>
      <c r="BA27" s="32"/>
      <c r="BB27" s="32"/>
      <c r="BC27" s="32"/>
      <c r="BD27" s="121">
        <f t="shared" si="66"/>
        <v>1.05</v>
      </c>
      <c r="BE27" s="33">
        <f t="shared" si="18"/>
        <v>0</v>
      </c>
      <c r="BF27" s="32"/>
      <c r="BG27" s="32"/>
      <c r="BH27" s="32"/>
      <c r="BI27" s="32"/>
      <c r="BJ27" s="32"/>
      <c r="BK27" s="32"/>
      <c r="BL27" s="32"/>
      <c r="BM27" s="33">
        <v>1</v>
      </c>
      <c r="BN27" s="33">
        <f t="shared" si="23"/>
        <v>0</v>
      </c>
      <c r="BO27" s="32"/>
      <c r="BP27" s="32"/>
      <c r="BQ27" s="32"/>
      <c r="BR27" s="32"/>
      <c r="BS27" s="32"/>
      <c r="BT27" s="32"/>
      <c r="BU27" s="32"/>
      <c r="BV27" s="33">
        <v>1</v>
      </c>
      <c r="BW27" s="33">
        <f t="shared" si="29"/>
        <v>0</v>
      </c>
      <c r="BX27" s="32"/>
      <c r="BY27" s="32"/>
      <c r="BZ27" s="32"/>
      <c r="CA27" s="32"/>
      <c r="CB27" s="220"/>
      <c r="CC27" s="32"/>
      <c r="CD27" s="32"/>
      <c r="CE27" s="32"/>
      <c r="CF27" s="33">
        <v>1</v>
      </c>
      <c r="CG27" s="33">
        <f t="shared" si="35"/>
        <v>0</v>
      </c>
      <c r="CH27" s="32"/>
      <c r="CI27" s="32"/>
      <c r="CJ27" s="51">
        <f t="shared" si="68"/>
        <v>461</v>
      </c>
      <c r="CK27" s="51">
        <f t="shared" si="69"/>
        <v>922</v>
      </c>
      <c r="CL27" s="32"/>
      <c r="CM27" s="378"/>
      <c r="CN27" s="64"/>
      <c r="CO27" s="65"/>
      <c r="CP27" s="64"/>
      <c r="CQ27" s="64">
        <v>1</v>
      </c>
      <c r="CR27" s="64">
        <f t="shared" si="41"/>
        <v>0</v>
      </c>
      <c r="CS27" s="64"/>
      <c r="CT27" s="66"/>
      <c r="CU27" s="66">
        <f t="shared" si="70"/>
        <v>461</v>
      </c>
      <c r="CV27" s="66">
        <f t="shared" si="71"/>
        <v>922</v>
      </c>
      <c r="CW27" s="32"/>
      <c r="CX27" s="381"/>
      <c r="CY27" s="64"/>
      <c r="CZ27" s="65"/>
      <c r="DA27" s="64"/>
      <c r="DB27" s="64">
        <v>1</v>
      </c>
      <c r="DC27" s="64">
        <f t="shared" si="47"/>
        <v>0</v>
      </c>
      <c r="DD27" s="64"/>
      <c r="DE27" s="66"/>
      <c r="DF27" s="66">
        <f t="shared" si="72"/>
        <v>461</v>
      </c>
      <c r="DG27" s="66">
        <f t="shared" si="73"/>
        <v>922</v>
      </c>
    </row>
    <row r="28" spans="1:111" ht="29.6">
      <c r="A28" s="20" t="s">
        <v>29</v>
      </c>
      <c r="B28" s="3" t="s">
        <v>243</v>
      </c>
      <c r="C28" s="3" t="s">
        <v>243</v>
      </c>
      <c r="D28" s="2" t="s">
        <v>4</v>
      </c>
      <c r="E28" s="7">
        <v>1.2375</v>
      </c>
      <c r="F28" s="12">
        <v>15</v>
      </c>
      <c r="G28" s="11">
        <f t="shared" si="50"/>
        <v>0.85</v>
      </c>
      <c r="H28" s="46">
        <v>1.22</v>
      </c>
      <c r="I28" s="11">
        <v>1.32</v>
      </c>
      <c r="J28" s="11">
        <v>1</v>
      </c>
      <c r="K28" s="12">
        <v>5</v>
      </c>
      <c r="L28" s="12">
        <v>150</v>
      </c>
      <c r="M28" s="12">
        <v>1.5</v>
      </c>
      <c r="N28" s="46">
        <f>CEILING(E28*M28*Цены1!$E$45,1)</f>
        <v>556</v>
      </c>
      <c r="O28" s="46"/>
      <c r="AH28" s="3"/>
      <c r="AI28" s="103">
        <f>CEILING($E28*AJ$2,1)</f>
        <v>446</v>
      </c>
      <c r="AJ28" s="54">
        <f t="shared" ref="AJ28:AJ36" si="88">CEILING($E28*AK$2*AL$2*$K28,1)</f>
        <v>721</v>
      </c>
      <c r="AK28" s="33">
        <f t="shared" ref="AK28:AK59" si="89">AI28+AJ28+$L28</f>
        <v>1317</v>
      </c>
      <c r="AL28" s="33">
        <v>1</v>
      </c>
      <c r="AM28" s="33">
        <f t="shared" si="63"/>
        <v>1606.74</v>
      </c>
      <c r="AN28" s="33">
        <f t="shared" ref="AN28:AN59" si="90">AO28*$G28</f>
        <v>2121.6</v>
      </c>
      <c r="AO28" s="51">
        <f t="shared" ref="AO28:AO59" si="91">CEILING(AM28*$I28/$G28*$J28*AL28,1)</f>
        <v>2496</v>
      </c>
      <c r="AP28" s="32">
        <v>2543</v>
      </c>
      <c r="AR28" s="33">
        <f t="shared" ref="AR28:AR59" si="92">CEILING($E28*AS$2,1)</f>
        <v>1630</v>
      </c>
      <c r="AS28" s="54">
        <f t="shared" ref="AS28:AS36" si="93">CEILING($E28*AT$2*AU$2*$K28,1)</f>
        <v>734</v>
      </c>
      <c r="AT28" s="33">
        <f t="shared" ref="AT28:AT59" si="94">AR28+AS28+$L28</f>
        <v>2514</v>
      </c>
      <c r="AU28" s="33">
        <v>1.05</v>
      </c>
      <c r="AV28" s="33">
        <f t="shared" si="12"/>
        <v>3067.08</v>
      </c>
      <c r="AW28" s="33">
        <f t="shared" ref="AW28:AW59" si="95">AX28*$G28</f>
        <v>4251.7</v>
      </c>
      <c r="AX28" s="51">
        <f t="shared" ref="AX28:AX59" si="96">CEILING(AV28*$I28/$G28*$J28*AU28,1)</f>
        <v>5002</v>
      </c>
      <c r="AY28" s="32">
        <v>4008</v>
      </c>
      <c r="BA28" s="33">
        <f t="shared" ref="BA28:BA59" si="97">CEILING($E28*BB$2,1)</f>
        <v>1615</v>
      </c>
      <c r="BB28" s="54">
        <f t="shared" ref="BB28:BB36" si="98">CEILING($E28*BC$2*BD$2*$K28,1)</f>
        <v>734</v>
      </c>
      <c r="BC28" s="33">
        <f t="shared" ref="BC28:BC59" si="99">BA28+BB28+$L28</f>
        <v>2499</v>
      </c>
      <c r="BD28" s="121">
        <f t="shared" si="66"/>
        <v>1.03</v>
      </c>
      <c r="BE28" s="33">
        <f t="shared" si="18"/>
        <v>3048.7799999999997</v>
      </c>
      <c r="BF28" s="33">
        <f t="shared" ref="BF28:BF59" si="100">BG28*$G28</f>
        <v>4145.45</v>
      </c>
      <c r="BG28" s="51">
        <f t="shared" ref="BG28:BG59" si="101">CEILING(BE28*$I28/$G28*$J28*BD28,1)</f>
        <v>4877</v>
      </c>
      <c r="BJ28" s="33">
        <f t="shared" ref="BJ28:BJ59" si="102">CEILING($E28*BK$2,1)</f>
        <v>1524</v>
      </c>
      <c r="BK28" s="54">
        <f t="shared" ref="BK28:BK36" si="103">CEILING($E28*BL$2*BM$2*$K28,1)</f>
        <v>734</v>
      </c>
      <c r="BL28" s="33">
        <f t="shared" ref="BL28:BL59" si="104">BJ28+BK28+$L28</f>
        <v>2408</v>
      </c>
      <c r="BM28" s="33">
        <v>1</v>
      </c>
      <c r="BN28" s="33">
        <f t="shared" si="23"/>
        <v>2937.7599999999998</v>
      </c>
      <c r="BO28" s="33">
        <f t="shared" ref="BO28:BO59" si="105">BP28*$G28</f>
        <v>3878.5499999999997</v>
      </c>
      <c r="BP28" s="51">
        <f t="shared" ref="BP28:BP59" si="106">CEILING(BN28*$I28/$G28*$J28*BM28,1)</f>
        <v>4563</v>
      </c>
      <c r="BQ28" s="32">
        <v>4008</v>
      </c>
      <c r="BR28" s="32"/>
      <c r="BS28" s="33">
        <f t="shared" ref="BS28:BS59" si="107">CEILING($E28*BT$2,1)</f>
        <v>1194</v>
      </c>
      <c r="BT28" s="54">
        <f t="shared" ref="BT28:BT36" si="108">CEILING($E28*BU$2*BV$2*$K28,1)</f>
        <v>734</v>
      </c>
      <c r="BU28" s="33">
        <f t="shared" ref="BU28:BU59" si="109">BS28+BT28+$L28</f>
        <v>2078</v>
      </c>
      <c r="BV28" s="33">
        <v>1</v>
      </c>
      <c r="BW28" s="33">
        <f t="shared" si="29"/>
        <v>2535.16</v>
      </c>
      <c r="BX28" s="33">
        <f t="shared" ref="BX28:BX59" si="110">BY28*$G28</f>
        <v>3346.45</v>
      </c>
      <c r="BY28" s="51">
        <f t="shared" ref="BY28:BY59" si="111">CEILING(BW28*$I28/$G28*$J28*BV28,1)</f>
        <v>3937</v>
      </c>
      <c r="BZ28" s="32">
        <v>4008</v>
      </c>
      <c r="CA28" s="32"/>
      <c r="CB28" s="218" t="s">
        <v>593</v>
      </c>
      <c r="CC28" s="33">
        <f t="shared" ref="CC28:CC59" si="112">CEILING($E28*CD$2,1)</f>
        <v>396</v>
      </c>
      <c r="CD28" s="54">
        <f t="shared" ref="CD28:CD36" si="113">CEILING($E28*CE$2*CF$2*$K28,1)</f>
        <v>715</v>
      </c>
      <c r="CE28" s="33">
        <f t="shared" ref="CE28:CE59" si="114">CC28+CD28+$L28</f>
        <v>1261</v>
      </c>
      <c r="CF28" s="33">
        <v>0.95</v>
      </c>
      <c r="CG28" s="33">
        <f t="shared" si="35"/>
        <v>1538.42</v>
      </c>
      <c r="CH28" s="33">
        <f t="shared" ref="CH28:CH59" si="115">CI28*$G28</f>
        <v>1929.5</v>
      </c>
      <c r="CI28" s="51">
        <f t="shared" ref="CI28:CI59" si="116">CEILING(CG28*$I28/$G28*$J28*CF28,1)</f>
        <v>2270</v>
      </c>
      <c r="CJ28" s="51">
        <f t="shared" si="68"/>
        <v>2826</v>
      </c>
      <c r="CK28" s="51">
        <f t="shared" si="69"/>
        <v>3382</v>
      </c>
      <c r="CL28" s="32"/>
      <c r="CM28" s="379"/>
      <c r="CN28" s="64">
        <f t="shared" ref="CN28:CN59" si="117">CEILING($E28*CO$2,1)</f>
        <v>615</v>
      </c>
      <c r="CO28" s="71">
        <f t="shared" ref="CO28:CO36" si="118">CEILING($E28*CP$2*CQ$2*$K28,1)</f>
        <v>1059</v>
      </c>
      <c r="CP28" s="64">
        <f t="shared" ref="CP28:CP59" si="119">CN28+CO28+$L28</f>
        <v>1824</v>
      </c>
      <c r="CQ28" s="64">
        <v>0.95</v>
      </c>
      <c r="CR28" s="64">
        <f t="shared" si="41"/>
        <v>2225.2799999999997</v>
      </c>
      <c r="CS28" s="64">
        <f t="shared" ref="CS28:CS59" si="120">CT28*$G28</f>
        <v>2790.5499999999997</v>
      </c>
      <c r="CT28" s="66">
        <f t="shared" ref="CT28:CT59" si="121">CEILING(CR28*$I28/$G28*$J28*CQ28,1)</f>
        <v>3283</v>
      </c>
      <c r="CU28" s="66">
        <f t="shared" si="70"/>
        <v>3839</v>
      </c>
      <c r="CV28" s="66">
        <f t="shared" si="71"/>
        <v>4395</v>
      </c>
      <c r="CW28" s="32"/>
      <c r="CX28" s="382"/>
      <c r="CY28" s="64">
        <f t="shared" ref="CY28:CY59" si="122">CEILING($E28*CZ$2,1)</f>
        <v>704</v>
      </c>
      <c r="CZ28" s="71">
        <f t="shared" ref="CZ28:CZ36" si="123">CEILING($E28*DA$2*DB$2*$K28,1)</f>
        <v>1315</v>
      </c>
      <c r="DA28" s="64">
        <f t="shared" ref="DA28:DA91" si="124">CY28+CZ28+$L28</f>
        <v>2169</v>
      </c>
      <c r="DB28" s="64">
        <v>0.95</v>
      </c>
      <c r="DC28" s="64">
        <f t="shared" si="47"/>
        <v>2646.18</v>
      </c>
      <c r="DD28" s="64">
        <f t="shared" ref="DD28:DD91" si="125">DE28*$G28</f>
        <v>3318.4</v>
      </c>
      <c r="DE28" s="66">
        <f t="shared" ref="DE28:DE91" si="126">CEILING(DC28*$I28/$G28*$J28*DB28,1)</f>
        <v>3904</v>
      </c>
      <c r="DF28" s="66">
        <f t="shared" si="72"/>
        <v>4460</v>
      </c>
      <c r="DG28" s="66">
        <f t="shared" si="73"/>
        <v>5016</v>
      </c>
    </row>
    <row r="29" spans="1:111" ht="29.6">
      <c r="A29" s="20" t="s">
        <v>30</v>
      </c>
      <c r="B29" s="3" t="s">
        <v>244</v>
      </c>
      <c r="C29" s="3" t="s">
        <v>244</v>
      </c>
      <c r="D29" s="2" t="s">
        <v>4</v>
      </c>
      <c r="E29" s="7">
        <v>1.2813000000000001</v>
      </c>
      <c r="F29" s="12">
        <v>15</v>
      </c>
      <c r="G29" s="11">
        <f t="shared" si="50"/>
        <v>0.85</v>
      </c>
      <c r="H29" s="46">
        <v>1.22</v>
      </c>
      <c r="I29" s="11">
        <v>1.32</v>
      </c>
      <c r="J29" s="11">
        <v>1</v>
      </c>
      <c r="K29" s="12">
        <v>5</v>
      </c>
      <c r="L29" s="12">
        <v>200</v>
      </c>
      <c r="M29" s="12">
        <v>1.5</v>
      </c>
      <c r="N29" s="46">
        <f>CEILING(E29*M29*Цены1!$E$45,1)</f>
        <v>575</v>
      </c>
      <c r="O29" s="46"/>
      <c r="AH29" s="3"/>
      <c r="AI29" s="103">
        <f t="shared" ref="AI29:AI59" si="127">CEILING($E29*AJ$2,1)</f>
        <v>462</v>
      </c>
      <c r="AJ29" s="54">
        <f t="shared" si="88"/>
        <v>746</v>
      </c>
      <c r="AK29" s="33">
        <f t="shared" si="89"/>
        <v>1408</v>
      </c>
      <c r="AL29" s="33">
        <v>1</v>
      </c>
      <c r="AM29" s="33">
        <f t="shared" si="63"/>
        <v>1717.76</v>
      </c>
      <c r="AN29" s="33">
        <f t="shared" si="90"/>
        <v>2267.7999999999997</v>
      </c>
      <c r="AO29" s="51">
        <f t="shared" si="91"/>
        <v>2668</v>
      </c>
      <c r="AP29" s="32">
        <v>2730</v>
      </c>
      <c r="AR29" s="33">
        <f t="shared" si="92"/>
        <v>1687</v>
      </c>
      <c r="AS29" s="54">
        <f t="shared" si="93"/>
        <v>760</v>
      </c>
      <c r="AT29" s="33">
        <f t="shared" si="94"/>
        <v>2647</v>
      </c>
      <c r="AU29" s="33">
        <v>1.05</v>
      </c>
      <c r="AV29" s="33">
        <f t="shared" si="12"/>
        <v>3229.34</v>
      </c>
      <c r="AW29" s="33">
        <f t="shared" si="95"/>
        <v>4476.0999999999995</v>
      </c>
      <c r="AX29" s="51">
        <f t="shared" si="96"/>
        <v>5266</v>
      </c>
      <c r="AY29" s="32">
        <v>4124</v>
      </c>
      <c r="BA29" s="33">
        <f t="shared" si="97"/>
        <v>1672</v>
      </c>
      <c r="BB29" s="54">
        <f t="shared" si="98"/>
        <v>760</v>
      </c>
      <c r="BC29" s="33">
        <f t="shared" si="99"/>
        <v>2632</v>
      </c>
      <c r="BD29" s="121">
        <f t="shared" si="66"/>
        <v>1.03</v>
      </c>
      <c r="BE29" s="33">
        <f t="shared" si="18"/>
        <v>3211.04</v>
      </c>
      <c r="BF29" s="33">
        <f t="shared" si="100"/>
        <v>4366.45</v>
      </c>
      <c r="BG29" s="51">
        <f t="shared" si="101"/>
        <v>5137</v>
      </c>
      <c r="BJ29" s="33">
        <f t="shared" si="102"/>
        <v>1578</v>
      </c>
      <c r="BK29" s="54">
        <f t="shared" si="103"/>
        <v>760</v>
      </c>
      <c r="BL29" s="33">
        <f t="shared" si="104"/>
        <v>2538</v>
      </c>
      <c r="BM29" s="33">
        <v>1</v>
      </c>
      <c r="BN29" s="33">
        <f t="shared" si="23"/>
        <v>3096.36</v>
      </c>
      <c r="BO29" s="33">
        <f t="shared" si="105"/>
        <v>4087.65</v>
      </c>
      <c r="BP29" s="51">
        <f t="shared" si="106"/>
        <v>4809</v>
      </c>
      <c r="BQ29" s="32">
        <v>4124</v>
      </c>
      <c r="BR29" s="32"/>
      <c r="BS29" s="33">
        <f t="shared" si="107"/>
        <v>1237</v>
      </c>
      <c r="BT29" s="54">
        <f t="shared" si="108"/>
        <v>760</v>
      </c>
      <c r="BU29" s="33">
        <f t="shared" si="109"/>
        <v>2197</v>
      </c>
      <c r="BV29" s="33">
        <v>1</v>
      </c>
      <c r="BW29" s="33">
        <f t="shared" si="29"/>
        <v>2680.34</v>
      </c>
      <c r="BX29" s="33">
        <f t="shared" si="110"/>
        <v>3538.5499999999997</v>
      </c>
      <c r="BY29" s="51">
        <f t="shared" si="111"/>
        <v>4163</v>
      </c>
      <c r="BZ29" s="32">
        <v>4124</v>
      </c>
      <c r="CA29" s="32"/>
      <c r="CB29" s="219"/>
      <c r="CC29" s="33">
        <f t="shared" si="112"/>
        <v>410</v>
      </c>
      <c r="CD29" s="54">
        <f t="shared" si="113"/>
        <v>740</v>
      </c>
      <c r="CE29" s="33">
        <f t="shared" si="114"/>
        <v>1350</v>
      </c>
      <c r="CF29" s="33">
        <v>0.95</v>
      </c>
      <c r="CG29" s="33">
        <f t="shared" si="35"/>
        <v>1647</v>
      </c>
      <c r="CH29" s="33">
        <f t="shared" si="115"/>
        <v>2065.5</v>
      </c>
      <c r="CI29" s="51">
        <f t="shared" si="116"/>
        <v>2430</v>
      </c>
      <c r="CJ29" s="51">
        <f t="shared" si="68"/>
        <v>3005</v>
      </c>
      <c r="CK29" s="51">
        <f t="shared" si="69"/>
        <v>3580</v>
      </c>
      <c r="CL29" s="32"/>
      <c r="CM29" s="377" t="s">
        <v>594</v>
      </c>
      <c r="CN29" s="64">
        <f t="shared" si="117"/>
        <v>637</v>
      </c>
      <c r="CO29" s="71">
        <f t="shared" si="118"/>
        <v>1096</v>
      </c>
      <c r="CP29" s="64">
        <f t="shared" si="119"/>
        <v>1933</v>
      </c>
      <c r="CQ29" s="64">
        <v>0.95</v>
      </c>
      <c r="CR29" s="64">
        <f t="shared" si="41"/>
        <v>2358.2599999999998</v>
      </c>
      <c r="CS29" s="64">
        <f t="shared" si="120"/>
        <v>2958</v>
      </c>
      <c r="CT29" s="66">
        <f t="shared" si="121"/>
        <v>3480</v>
      </c>
      <c r="CU29" s="66">
        <f t="shared" si="70"/>
        <v>4055</v>
      </c>
      <c r="CV29" s="66">
        <f t="shared" si="71"/>
        <v>4630</v>
      </c>
      <c r="CW29" s="32"/>
      <c r="CX29" s="380" t="s">
        <v>595</v>
      </c>
      <c r="CY29" s="64">
        <f t="shared" si="122"/>
        <v>729</v>
      </c>
      <c r="CZ29" s="71">
        <f t="shared" si="123"/>
        <v>1361</v>
      </c>
      <c r="DA29" s="64">
        <f t="shared" si="124"/>
        <v>2290</v>
      </c>
      <c r="DB29" s="64">
        <v>0.95</v>
      </c>
      <c r="DC29" s="64">
        <f t="shared" si="47"/>
        <v>2793.7999999999997</v>
      </c>
      <c r="DD29" s="64">
        <f t="shared" si="125"/>
        <v>3503.7</v>
      </c>
      <c r="DE29" s="66">
        <f t="shared" si="126"/>
        <v>4122</v>
      </c>
      <c r="DF29" s="66">
        <f t="shared" si="72"/>
        <v>4697</v>
      </c>
      <c r="DG29" s="66">
        <f t="shared" si="73"/>
        <v>5272</v>
      </c>
    </row>
    <row r="30" spans="1:111" ht="29.6">
      <c r="A30" s="20" t="s">
        <v>31</v>
      </c>
      <c r="B30" s="3" t="s">
        <v>245</v>
      </c>
      <c r="C30" s="3" t="s">
        <v>245</v>
      </c>
      <c r="D30" s="2" t="s">
        <v>4</v>
      </c>
      <c r="E30" s="7">
        <v>1.3964000000000001</v>
      </c>
      <c r="F30" s="12">
        <v>15</v>
      </c>
      <c r="G30" s="11">
        <f t="shared" si="50"/>
        <v>0.85</v>
      </c>
      <c r="H30" s="46">
        <v>1.22</v>
      </c>
      <c r="I30" s="11">
        <v>1.32</v>
      </c>
      <c r="J30" s="11">
        <v>1</v>
      </c>
      <c r="K30" s="12">
        <v>5</v>
      </c>
      <c r="L30" s="12">
        <v>250</v>
      </c>
      <c r="M30" s="12">
        <v>1.5</v>
      </c>
      <c r="N30" s="46">
        <f>CEILING(E30*M30*Цены1!$E$45,1)</f>
        <v>627</v>
      </c>
      <c r="O30" s="46"/>
      <c r="AH30" s="3"/>
      <c r="AI30" s="103">
        <f t="shared" si="127"/>
        <v>503</v>
      </c>
      <c r="AJ30" s="54">
        <f t="shared" si="88"/>
        <v>813</v>
      </c>
      <c r="AK30" s="33">
        <f t="shared" si="89"/>
        <v>1566</v>
      </c>
      <c r="AL30" s="33">
        <v>1</v>
      </c>
      <c r="AM30" s="33">
        <f t="shared" si="63"/>
        <v>1910.52</v>
      </c>
      <c r="AN30" s="33">
        <f t="shared" si="90"/>
        <v>2521.9499999999998</v>
      </c>
      <c r="AO30" s="51">
        <f t="shared" si="91"/>
        <v>2967</v>
      </c>
      <c r="AP30" s="32">
        <v>3063</v>
      </c>
      <c r="AR30" s="33">
        <f t="shared" si="92"/>
        <v>1839</v>
      </c>
      <c r="AS30" s="54">
        <f t="shared" si="93"/>
        <v>828</v>
      </c>
      <c r="AT30" s="33">
        <f t="shared" si="94"/>
        <v>2917</v>
      </c>
      <c r="AU30" s="33">
        <v>1.05</v>
      </c>
      <c r="AV30" s="33">
        <f t="shared" si="12"/>
        <v>3558.74</v>
      </c>
      <c r="AW30" s="33">
        <f t="shared" si="95"/>
        <v>4932.55</v>
      </c>
      <c r="AX30" s="51">
        <f t="shared" si="96"/>
        <v>5803</v>
      </c>
      <c r="AY30" s="32">
        <v>4458</v>
      </c>
      <c r="BA30" s="33">
        <f t="shared" si="97"/>
        <v>1822</v>
      </c>
      <c r="BB30" s="54">
        <f t="shared" si="98"/>
        <v>828</v>
      </c>
      <c r="BC30" s="33">
        <f t="shared" si="99"/>
        <v>2900</v>
      </c>
      <c r="BD30" s="121">
        <f t="shared" si="66"/>
        <v>1.03</v>
      </c>
      <c r="BE30" s="33">
        <f t="shared" si="18"/>
        <v>3538</v>
      </c>
      <c r="BF30" s="33">
        <f t="shared" si="100"/>
        <v>4811</v>
      </c>
      <c r="BG30" s="51">
        <f t="shared" si="101"/>
        <v>5660</v>
      </c>
      <c r="BJ30" s="33">
        <f t="shared" si="102"/>
        <v>1720</v>
      </c>
      <c r="BK30" s="54">
        <f t="shared" si="103"/>
        <v>828</v>
      </c>
      <c r="BL30" s="33">
        <f t="shared" si="104"/>
        <v>2798</v>
      </c>
      <c r="BM30" s="33">
        <v>1</v>
      </c>
      <c r="BN30" s="33">
        <f t="shared" si="23"/>
        <v>3413.56</v>
      </c>
      <c r="BO30" s="33">
        <f t="shared" si="105"/>
        <v>4506.7</v>
      </c>
      <c r="BP30" s="51">
        <f t="shared" si="106"/>
        <v>5302</v>
      </c>
      <c r="BQ30" s="32">
        <v>4458</v>
      </c>
      <c r="BR30" s="32"/>
      <c r="BS30" s="33">
        <f t="shared" si="107"/>
        <v>1348</v>
      </c>
      <c r="BT30" s="54">
        <f t="shared" si="108"/>
        <v>828</v>
      </c>
      <c r="BU30" s="33">
        <f t="shared" si="109"/>
        <v>2426</v>
      </c>
      <c r="BV30" s="33">
        <v>1</v>
      </c>
      <c r="BW30" s="33">
        <f t="shared" si="29"/>
        <v>2959.72</v>
      </c>
      <c r="BX30" s="33">
        <f t="shared" si="110"/>
        <v>3907.45</v>
      </c>
      <c r="BY30" s="51">
        <f t="shared" si="111"/>
        <v>4597</v>
      </c>
      <c r="BZ30" s="32">
        <v>4458</v>
      </c>
      <c r="CA30" s="32"/>
      <c r="CB30" s="220"/>
      <c r="CC30" s="33">
        <f t="shared" si="112"/>
        <v>447</v>
      </c>
      <c r="CD30" s="54">
        <f t="shared" si="113"/>
        <v>807</v>
      </c>
      <c r="CE30" s="33">
        <f t="shared" si="114"/>
        <v>1504</v>
      </c>
      <c r="CF30" s="33">
        <v>0.95</v>
      </c>
      <c r="CG30" s="33">
        <f t="shared" si="35"/>
        <v>1834.8799999999999</v>
      </c>
      <c r="CH30" s="33">
        <f t="shared" si="115"/>
        <v>2300.9499999999998</v>
      </c>
      <c r="CI30" s="51">
        <f t="shared" si="116"/>
        <v>2707</v>
      </c>
      <c r="CJ30" s="51">
        <f t="shared" si="68"/>
        <v>3334</v>
      </c>
      <c r="CK30" s="51">
        <f t="shared" si="69"/>
        <v>3961</v>
      </c>
      <c r="CL30" s="32"/>
      <c r="CM30" s="378"/>
      <c r="CN30" s="64">
        <f t="shared" si="117"/>
        <v>694</v>
      </c>
      <c r="CO30" s="71">
        <f t="shared" si="118"/>
        <v>1194</v>
      </c>
      <c r="CP30" s="64">
        <f t="shared" si="119"/>
        <v>2138</v>
      </c>
      <c r="CQ30" s="64">
        <v>0.95</v>
      </c>
      <c r="CR30" s="64">
        <f t="shared" si="41"/>
        <v>2608.36</v>
      </c>
      <c r="CS30" s="64">
        <f t="shared" si="120"/>
        <v>3271.65</v>
      </c>
      <c r="CT30" s="66">
        <f t="shared" si="121"/>
        <v>3849</v>
      </c>
      <c r="CU30" s="66">
        <f t="shared" si="70"/>
        <v>4476</v>
      </c>
      <c r="CV30" s="66">
        <f t="shared" si="71"/>
        <v>5103</v>
      </c>
      <c r="CW30" s="32"/>
      <c r="CX30" s="381"/>
      <c r="CY30" s="64">
        <f t="shared" si="122"/>
        <v>795</v>
      </c>
      <c r="CZ30" s="71">
        <f t="shared" si="123"/>
        <v>1483</v>
      </c>
      <c r="DA30" s="64">
        <f t="shared" si="124"/>
        <v>2528</v>
      </c>
      <c r="DB30" s="64">
        <v>0.95</v>
      </c>
      <c r="DC30" s="64">
        <f t="shared" si="47"/>
        <v>3084.16</v>
      </c>
      <c r="DD30" s="64">
        <f t="shared" si="125"/>
        <v>3868.35</v>
      </c>
      <c r="DE30" s="66">
        <f t="shared" si="126"/>
        <v>4551</v>
      </c>
      <c r="DF30" s="66">
        <f t="shared" si="72"/>
        <v>5178</v>
      </c>
      <c r="DG30" s="66">
        <f t="shared" si="73"/>
        <v>5805</v>
      </c>
    </row>
    <row r="31" spans="1:111" ht="29.6">
      <c r="A31" s="20" t="s">
        <v>32</v>
      </c>
      <c r="B31" s="3" t="s">
        <v>246</v>
      </c>
      <c r="C31" s="3" t="s">
        <v>246</v>
      </c>
      <c r="D31" s="2" t="s">
        <v>4</v>
      </c>
      <c r="E31" s="7">
        <v>2.0939000000000001</v>
      </c>
      <c r="F31" s="12">
        <v>15</v>
      </c>
      <c r="G31" s="11">
        <f t="shared" si="50"/>
        <v>0.85</v>
      </c>
      <c r="H31" s="46">
        <v>1.22</v>
      </c>
      <c r="I31" s="11">
        <v>1.32</v>
      </c>
      <c r="J31" s="11">
        <v>1</v>
      </c>
      <c r="K31" s="12">
        <v>5</v>
      </c>
      <c r="L31" s="12">
        <v>300</v>
      </c>
      <c r="M31" s="12">
        <v>1.5</v>
      </c>
      <c r="N31" s="46">
        <f>CEILING(E31*M31*Цены1!$E$45,1)</f>
        <v>940</v>
      </c>
      <c r="O31" s="46"/>
      <c r="AH31" s="3"/>
      <c r="AI31" s="103">
        <f t="shared" si="127"/>
        <v>754</v>
      </c>
      <c r="AJ31" s="54">
        <f t="shared" si="88"/>
        <v>1219</v>
      </c>
      <c r="AK31" s="33">
        <f t="shared" si="89"/>
        <v>2273</v>
      </c>
      <c r="AL31" s="33">
        <v>1</v>
      </c>
      <c r="AM31" s="33">
        <f t="shared" si="63"/>
        <v>2773.06</v>
      </c>
      <c r="AN31" s="33">
        <f t="shared" si="90"/>
        <v>3660.95</v>
      </c>
      <c r="AO31" s="51">
        <f t="shared" si="91"/>
        <v>4307</v>
      </c>
      <c r="AP31" s="32">
        <v>4547</v>
      </c>
      <c r="AR31" s="33">
        <f t="shared" si="92"/>
        <v>2757</v>
      </c>
      <c r="AS31" s="54">
        <f t="shared" si="93"/>
        <v>1241</v>
      </c>
      <c r="AT31" s="33">
        <f t="shared" si="94"/>
        <v>4298</v>
      </c>
      <c r="AU31" s="33">
        <v>1.05</v>
      </c>
      <c r="AV31" s="33">
        <f t="shared" si="12"/>
        <v>5243.5599999999995</v>
      </c>
      <c r="AW31" s="33">
        <f t="shared" si="95"/>
        <v>7268.3499999999995</v>
      </c>
      <c r="AX31" s="51">
        <f t="shared" si="96"/>
        <v>8551</v>
      </c>
      <c r="AY31" s="32">
        <v>6406</v>
      </c>
      <c r="BA31" s="33">
        <f t="shared" si="97"/>
        <v>2732</v>
      </c>
      <c r="BB31" s="54">
        <f t="shared" si="98"/>
        <v>1241</v>
      </c>
      <c r="BC31" s="33">
        <f t="shared" si="99"/>
        <v>4273</v>
      </c>
      <c r="BD31" s="121">
        <f t="shared" si="66"/>
        <v>1.03</v>
      </c>
      <c r="BE31" s="33">
        <f t="shared" si="18"/>
        <v>5213.0599999999995</v>
      </c>
      <c r="BF31" s="33">
        <f t="shared" si="100"/>
        <v>7088.15</v>
      </c>
      <c r="BG31" s="51">
        <f t="shared" si="101"/>
        <v>8339</v>
      </c>
      <c r="BJ31" s="33">
        <f t="shared" si="102"/>
        <v>2579</v>
      </c>
      <c r="BK31" s="54">
        <f t="shared" si="103"/>
        <v>1241</v>
      </c>
      <c r="BL31" s="33">
        <f t="shared" si="104"/>
        <v>4120</v>
      </c>
      <c r="BM31" s="33">
        <v>1</v>
      </c>
      <c r="BN31" s="33">
        <f t="shared" si="23"/>
        <v>5026.3999999999996</v>
      </c>
      <c r="BO31" s="33">
        <f t="shared" si="105"/>
        <v>6635.0999999999995</v>
      </c>
      <c r="BP31" s="51">
        <f t="shared" si="106"/>
        <v>7806</v>
      </c>
      <c r="BQ31" s="32">
        <v>6406</v>
      </c>
      <c r="BR31" s="32"/>
      <c r="BS31" s="33">
        <f t="shared" si="107"/>
        <v>2021</v>
      </c>
      <c r="BT31" s="54">
        <f t="shared" si="108"/>
        <v>1241</v>
      </c>
      <c r="BU31" s="33">
        <f t="shared" si="109"/>
        <v>3562</v>
      </c>
      <c r="BV31" s="33">
        <v>1</v>
      </c>
      <c r="BW31" s="33">
        <f t="shared" si="29"/>
        <v>4345.6400000000003</v>
      </c>
      <c r="BX31" s="33">
        <f t="shared" si="110"/>
        <v>5736.65</v>
      </c>
      <c r="BY31" s="51">
        <f t="shared" si="111"/>
        <v>6749</v>
      </c>
      <c r="BZ31" s="32">
        <v>6406</v>
      </c>
      <c r="CA31" s="32"/>
      <c r="CB31" s="218" t="s">
        <v>593</v>
      </c>
      <c r="CC31" s="33">
        <f t="shared" si="112"/>
        <v>670</v>
      </c>
      <c r="CD31" s="54">
        <f t="shared" si="113"/>
        <v>1210</v>
      </c>
      <c r="CE31" s="33">
        <f t="shared" si="114"/>
        <v>2180</v>
      </c>
      <c r="CF31" s="33">
        <v>0.95</v>
      </c>
      <c r="CG31" s="33">
        <f t="shared" si="35"/>
        <v>2659.6</v>
      </c>
      <c r="CH31" s="33">
        <f t="shared" si="115"/>
        <v>3335.4</v>
      </c>
      <c r="CI31" s="51">
        <f t="shared" si="116"/>
        <v>3924</v>
      </c>
      <c r="CJ31" s="51">
        <f t="shared" si="68"/>
        <v>4864</v>
      </c>
      <c r="CK31" s="51">
        <f t="shared" si="69"/>
        <v>5804</v>
      </c>
      <c r="CL31" s="32"/>
      <c r="CM31" s="379"/>
      <c r="CN31" s="64">
        <f t="shared" si="117"/>
        <v>1041</v>
      </c>
      <c r="CO31" s="71">
        <f t="shared" si="118"/>
        <v>1791</v>
      </c>
      <c r="CP31" s="64">
        <f t="shared" si="119"/>
        <v>3132</v>
      </c>
      <c r="CQ31" s="64">
        <v>0.95</v>
      </c>
      <c r="CR31" s="64">
        <f t="shared" si="41"/>
        <v>3821.04</v>
      </c>
      <c r="CS31" s="64">
        <f t="shared" si="120"/>
        <v>4792.3</v>
      </c>
      <c r="CT31" s="66">
        <f t="shared" si="121"/>
        <v>5638</v>
      </c>
      <c r="CU31" s="66">
        <f t="shared" si="70"/>
        <v>6578</v>
      </c>
      <c r="CV31" s="66">
        <f t="shared" si="71"/>
        <v>7518</v>
      </c>
      <c r="CW31" s="32"/>
      <c r="CX31" s="382"/>
      <c r="CY31" s="64">
        <f t="shared" si="122"/>
        <v>1192</v>
      </c>
      <c r="CZ31" s="71">
        <f t="shared" si="123"/>
        <v>2224</v>
      </c>
      <c r="DA31" s="64">
        <f t="shared" si="124"/>
        <v>3716</v>
      </c>
      <c r="DB31" s="64">
        <v>0.95</v>
      </c>
      <c r="DC31" s="64">
        <f t="shared" si="47"/>
        <v>4533.5199999999995</v>
      </c>
      <c r="DD31" s="64">
        <f t="shared" si="125"/>
        <v>5685.65</v>
      </c>
      <c r="DE31" s="66">
        <f t="shared" si="126"/>
        <v>6689</v>
      </c>
      <c r="DF31" s="66">
        <f t="shared" si="72"/>
        <v>7629</v>
      </c>
      <c r="DG31" s="66">
        <f t="shared" si="73"/>
        <v>8569</v>
      </c>
    </row>
    <row r="32" spans="1:111" ht="29.6">
      <c r="A32" s="20" t="s">
        <v>33</v>
      </c>
      <c r="B32" s="3" t="s">
        <v>247</v>
      </c>
      <c r="C32" s="3" t="s">
        <v>247</v>
      </c>
      <c r="D32" s="2" t="s">
        <v>4</v>
      </c>
      <c r="E32" s="7">
        <v>2.3759999999999999</v>
      </c>
      <c r="F32" s="12">
        <v>15</v>
      </c>
      <c r="G32" s="11">
        <f t="shared" si="50"/>
        <v>0.85</v>
      </c>
      <c r="H32" s="46">
        <v>1.22</v>
      </c>
      <c r="I32" s="11">
        <v>1.32</v>
      </c>
      <c r="J32" s="11">
        <v>1</v>
      </c>
      <c r="K32" s="12">
        <v>5</v>
      </c>
      <c r="L32" s="12">
        <v>350</v>
      </c>
      <c r="M32" s="12">
        <v>1.5</v>
      </c>
      <c r="N32" s="46">
        <f>CEILING(E32*M32*Цены1!$E$45,1)</f>
        <v>1066</v>
      </c>
      <c r="O32" s="46"/>
      <c r="AH32" s="3"/>
      <c r="AI32" s="103">
        <f t="shared" si="127"/>
        <v>856</v>
      </c>
      <c r="AJ32" s="54">
        <f t="shared" si="88"/>
        <v>1383</v>
      </c>
      <c r="AK32" s="33">
        <f t="shared" si="89"/>
        <v>2589</v>
      </c>
      <c r="AL32" s="33">
        <v>1</v>
      </c>
      <c r="AM32" s="33">
        <f t="shared" si="63"/>
        <v>3158.58</v>
      </c>
      <c r="AN32" s="33">
        <f t="shared" si="90"/>
        <v>4170.0999999999995</v>
      </c>
      <c r="AO32" s="51">
        <f t="shared" si="91"/>
        <v>4906</v>
      </c>
      <c r="AP32" s="32">
        <v>5207</v>
      </c>
      <c r="AR32" s="33">
        <f t="shared" si="92"/>
        <v>3128</v>
      </c>
      <c r="AS32" s="54">
        <f t="shared" si="93"/>
        <v>1408</v>
      </c>
      <c r="AT32" s="33">
        <f t="shared" si="94"/>
        <v>4886</v>
      </c>
      <c r="AU32" s="33">
        <v>1.05</v>
      </c>
      <c r="AV32" s="33">
        <f t="shared" si="12"/>
        <v>5960.92</v>
      </c>
      <c r="AW32" s="33">
        <f t="shared" si="95"/>
        <v>8262</v>
      </c>
      <c r="AX32" s="51">
        <f t="shared" si="96"/>
        <v>9720</v>
      </c>
      <c r="AY32" s="32">
        <v>7088</v>
      </c>
      <c r="BA32" s="33">
        <f t="shared" si="97"/>
        <v>3100</v>
      </c>
      <c r="BB32" s="54">
        <f t="shared" si="98"/>
        <v>1408</v>
      </c>
      <c r="BC32" s="33">
        <f t="shared" si="99"/>
        <v>4858</v>
      </c>
      <c r="BD32" s="121">
        <f t="shared" si="66"/>
        <v>1.03</v>
      </c>
      <c r="BE32" s="33">
        <f t="shared" si="18"/>
        <v>5926.76</v>
      </c>
      <c r="BF32" s="33">
        <f t="shared" si="100"/>
        <v>8058.8499999999995</v>
      </c>
      <c r="BG32" s="51">
        <f t="shared" si="101"/>
        <v>9481</v>
      </c>
      <c r="BJ32" s="33">
        <f t="shared" si="102"/>
        <v>2926</v>
      </c>
      <c r="BK32" s="54">
        <f t="shared" si="103"/>
        <v>1408</v>
      </c>
      <c r="BL32" s="33">
        <f t="shared" si="104"/>
        <v>4684</v>
      </c>
      <c r="BM32" s="33">
        <v>1</v>
      </c>
      <c r="BN32" s="33">
        <f t="shared" si="23"/>
        <v>5714.48</v>
      </c>
      <c r="BO32" s="33">
        <f t="shared" si="105"/>
        <v>7543.75</v>
      </c>
      <c r="BP32" s="51">
        <f t="shared" si="106"/>
        <v>8875</v>
      </c>
      <c r="BQ32" s="32">
        <v>7088</v>
      </c>
      <c r="BR32" s="32"/>
      <c r="BS32" s="33">
        <f t="shared" si="107"/>
        <v>2293</v>
      </c>
      <c r="BT32" s="54">
        <f t="shared" si="108"/>
        <v>1408</v>
      </c>
      <c r="BU32" s="33">
        <f t="shared" si="109"/>
        <v>4051</v>
      </c>
      <c r="BV32" s="33">
        <v>1</v>
      </c>
      <c r="BW32" s="33">
        <f t="shared" si="29"/>
        <v>4942.22</v>
      </c>
      <c r="BX32" s="33">
        <f t="shared" si="110"/>
        <v>6523.75</v>
      </c>
      <c r="BY32" s="51">
        <f t="shared" si="111"/>
        <v>7675</v>
      </c>
      <c r="BZ32" s="32">
        <v>7088</v>
      </c>
      <c r="CA32" s="32"/>
      <c r="CB32" s="219"/>
      <c r="CC32" s="33">
        <f t="shared" si="112"/>
        <v>760</v>
      </c>
      <c r="CD32" s="54">
        <f t="shared" si="113"/>
        <v>1373</v>
      </c>
      <c r="CE32" s="33">
        <f t="shared" si="114"/>
        <v>2483</v>
      </c>
      <c r="CF32" s="33">
        <v>0.95</v>
      </c>
      <c r="CG32" s="33">
        <f t="shared" si="35"/>
        <v>3029.2599999999998</v>
      </c>
      <c r="CH32" s="33">
        <f t="shared" si="115"/>
        <v>3799.5</v>
      </c>
      <c r="CI32" s="51">
        <f t="shared" si="116"/>
        <v>4470</v>
      </c>
      <c r="CJ32" s="51">
        <f t="shared" si="68"/>
        <v>5536</v>
      </c>
      <c r="CK32" s="51">
        <f t="shared" si="69"/>
        <v>6602</v>
      </c>
      <c r="CL32" s="32"/>
      <c r="CM32" s="377" t="s">
        <v>594</v>
      </c>
      <c r="CN32" s="64">
        <f t="shared" si="117"/>
        <v>1181</v>
      </c>
      <c r="CO32" s="71">
        <f t="shared" si="118"/>
        <v>2032</v>
      </c>
      <c r="CP32" s="64">
        <f t="shared" si="119"/>
        <v>3563</v>
      </c>
      <c r="CQ32" s="64">
        <v>0.95</v>
      </c>
      <c r="CR32" s="64">
        <f t="shared" si="41"/>
        <v>4346.8599999999997</v>
      </c>
      <c r="CS32" s="64">
        <f t="shared" si="120"/>
        <v>5451.05</v>
      </c>
      <c r="CT32" s="66">
        <f t="shared" si="121"/>
        <v>6413</v>
      </c>
      <c r="CU32" s="66">
        <f t="shared" si="70"/>
        <v>7479</v>
      </c>
      <c r="CV32" s="66">
        <f t="shared" si="71"/>
        <v>8545</v>
      </c>
      <c r="CW32" s="32"/>
      <c r="CX32" s="380" t="s">
        <v>595</v>
      </c>
      <c r="CY32" s="64">
        <f t="shared" si="122"/>
        <v>1352</v>
      </c>
      <c r="CZ32" s="71">
        <f t="shared" si="123"/>
        <v>2524</v>
      </c>
      <c r="DA32" s="64">
        <f t="shared" si="124"/>
        <v>4226</v>
      </c>
      <c r="DB32" s="64">
        <v>0.95</v>
      </c>
      <c r="DC32" s="64">
        <f t="shared" si="47"/>
        <v>5155.72</v>
      </c>
      <c r="DD32" s="64">
        <f t="shared" si="125"/>
        <v>6465.95</v>
      </c>
      <c r="DE32" s="66">
        <f t="shared" si="126"/>
        <v>7607</v>
      </c>
      <c r="DF32" s="66">
        <f t="shared" si="72"/>
        <v>8673</v>
      </c>
      <c r="DG32" s="66">
        <f t="shared" si="73"/>
        <v>9739</v>
      </c>
    </row>
    <row r="33" spans="1:111" ht="29.6">
      <c r="A33" s="20" t="s">
        <v>34</v>
      </c>
      <c r="B33" s="3" t="s">
        <v>248</v>
      </c>
      <c r="C33" s="3" t="s">
        <v>248</v>
      </c>
      <c r="D33" s="2" t="s">
        <v>4</v>
      </c>
      <c r="E33" s="7">
        <v>3.56</v>
      </c>
      <c r="F33" s="12">
        <v>15</v>
      </c>
      <c r="G33" s="11">
        <f t="shared" si="50"/>
        <v>0.85</v>
      </c>
      <c r="H33" s="46">
        <v>1.22</v>
      </c>
      <c r="I33" s="11">
        <v>1.22</v>
      </c>
      <c r="J33" s="11">
        <v>1</v>
      </c>
      <c r="K33" s="12">
        <v>4</v>
      </c>
      <c r="L33" s="12">
        <v>250</v>
      </c>
      <c r="M33" s="12">
        <v>1.5</v>
      </c>
      <c r="N33" s="46">
        <f>CEILING(E33*M33*Цены1!$E$45,1)</f>
        <v>1598</v>
      </c>
      <c r="O33" s="46"/>
      <c r="AH33" s="3"/>
      <c r="AI33" s="103">
        <f t="shared" si="127"/>
        <v>1282</v>
      </c>
      <c r="AJ33" s="54">
        <f t="shared" si="88"/>
        <v>1658</v>
      </c>
      <c r="AK33" s="33">
        <f t="shared" si="89"/>
        <v>3190</v>
      </c>
      <c r="AL33" s="33">
        <v>1</v>
      </c>
      <c r="AM33" s="33">
        <f t="shared" si="63"/>
        <v>3891.7999999999997</v>
      </c>
      <c r="AN33" s="33">
        <f t="shared" si="90"/>
        <v>4748.0999999999995</v>
      </c>
      <c r="AO33" s="51">
        <f t="shared" si="91"/>
        <v>5586</v>
      </c>
      <c r="AP33" s="32">
        <v>6885</v>
      </c>
      <c r="AR33" s="33">
        <f t="shared" si="92"/>
        <v>4687</v>
      </c>
      <c r="AS33" s="54">
        <f t="shared" si="93"/>
        <v>1688</v>
      </c>
      <c r="AT33" s="33">
        <f t="shared" si="94"/>
        <v>6625</v>
      </c>
      <c r="AU33" s="33">
        <v>1.05</v>
      </c>
      <c r="AV33" s="33">
        <f t="shared" si="12"/>
        <v>8082.5</v>
      </c>
      <c r="AW33" s="33">
        <f t="shared" si="95"/>
        <v>10353.85</v>
      </c>
      <c r="AX33" s="51">
        <f t="shared" si="96"/>
        <v>12181</v>
      </c>
      <c r="AY33" s="32">
        <v>10845</v>
      </c>
      <c r="BA33" s="33">
        <f t="shared" si="97"/>
        <v>4644</v>
      </c>
      <c r="BB33" s="54">
        <f t="shared" si="98"/>
        <v>1688</v>
      </c>
      <c r="BC33" s="33">
        <f t="shared" si="99"/>
        <v>6582</v>
      </c>
      <c r="BD33" s="121">
        <f t="shared" si="66"/>
        <v>1.03</v>
      </c>
      <c r="BE33" s="33">
        <f t="shared" si="18"/>
        <v>8030.04</v>
      </c>
      <c r="BF33" s="33">
        <f t="shared" si="100"/>
        <v>10091.199999999999</v>
      </c>
      <c r="BG33" s="51">
        <f t="shared" si="101"/>
        <v>11872</v>
      </c>
      <c r="BJ33" s="33">
        <f t="shared" si="102"/>
        <v>4384</v>
      </c>
      <c r="BK33" s="54">
        <f t="shared" si="103"/>
        <v>1688</v>
      </c>
      <c r="BL33" s="33">
        <f t="shared" si="104"/>
        <v>6322</v>
      </c>
      <c r="BM33" s="33">
        <v>1</v>
      </c>
      <c r="BN33" s="33">
        <f t="shared" si="23"/>
        <v>7712.84</v>
      </c>
      <c r="BO33" s="33">
        <f t="shared" si="105"/>
        <v>9410.35</v>
      </c>
      <c r="BP33" s="51">
        <f t="shared" si="106"/>
        <v>11071</v>
      </c>
      <c r="BQ33" s="32">
        <v>10845</v>
      </c>
      <c r="BR33" s="32"/>
      <c r="BS33" s="33">
        <f t="shared" si="107"/>
        <v>3435</v>
      </c>
      <c r="BT33" s="54">
        <f t="shared" si="108"/>
        <v>1688</v>
      </c>
      <c r="BU33" s="33">
        <f t="shared" si="109"/>
        <v>5373</v>
      </c>
      <c r="BV33" s="33">
        <v>1</v>
      </c>
      <c r="BW33" s="33">
        <f t="shared" si="29"/>
        <v>6555.0599999999995</v>
      </c>
      <c r="BX33" s="33">
        <f t="shared" si="110"/>
        <v>7997.65</v>
      </c>
      <c r="BY33" s="51">
        <f t="shared" si="111"/>
        <v>9409</v>
      </c>
      <c r="BZ33" s="32">
        <v>10845</v>
      </c>
      <c r="CA33" s="32"/>
      <c r="CB33" s="220"/>
      <c r="CC33" s="33">
        <f t="shared" si="112"/>
        <v>1139</v>
      </c>
      <c r="CD33" s="54">
        <f t="shared" si="113"/>
        <v>1645</v>
      </c>
      <c r="CE33" s="33">
        <f t="shared" si="114"/>
        <v>3034</v>
      </c>
      <c r="CF33" s="33">
        <v>0.95</v>
      </c>
      <c r="CG33" s="33">
        <f t="shared" si="35"/>
        <v>3701.48</v>
      </c>
      <c r="CH33" s="33">
        <f t="shared" si="115"/>
        <v>4290.8</v>
      </c>
      <c r="CI33" s="51">
        <f t="shared" si="116"/>
        <v>5048</v>
      </c>
      <c r="CJ33" s="51">
        <f t="shared" si="68"/>
        <v>6646</v>
      </c>
      <c r="CK33" s="51">
        <f t="shared" si="69"/>
        <v>8244</v>
      </c>
      <c r="CL33" s="32"/>
      <c r="CM33" s="378"/>
      <c r="CN33" s="64">
        <f t="shared" si="117"/>
        <v>1769</v>
      </c>
      <c r="CO33" s="71">
        <f t="shared" si="118"/>
        <v>2436</v>
      </c>
      <c r="CP33" s="64">
        <f t="shared" si="119"/>
        <v>4455</v>
      </c>
      <c r="CQ33" s="64">
        <v>0.95</v>
      </c>
      <c r="CR33" s="64">
        <f t="shared" si="41"/>
        <v>5435.0999999999995</v>
      </c>
      <c r="CS33" s="64">
        <f t="shared" si="120"/>
        <v>6299.3499999999995</v>
      </c>
      <c r="CT33" s="66">
        <f t="shared" si="121"/>
        <v>7411</v>
      </c>
      <c r="CU33" s="66">
        <f t="shared" si="70"/>
        <v>9009</v>
      </c>
      <c r="CV33" s="66">
        <f t="shared" si="71"/>
        <v>10607</v>
      </c>
      <c r="CW33" s="32"/>
      <c r="CX33" s="381"/>
      <c r="CY33" s="64">
        <f t="shared" si="122"/>
        <v>2025</v>
      </c>
      <c r="CZ33" s="71">
        <f t="shared" si="123"/>
        <v>3025</v>
      </c>
      <c r="DA33" s="64">
        <f t="shared" si="124"/>
        <v>5300</v>
      </c>
      <c r="DB33" s="64">
        <v>0.95</v>
      </c>
      <c r="DC33" s="64">
        <f t="shared" si="47"/>
        <v>6466</v>
      </c>
      <c r="DD33" s="64">
        <f t="shared" si="125"/>
        <v>7494.45</v>
      </c>
      <c r="DE33" s="66">
        <f t="shared" si="126"/>
        <v>8817</v>
      </c>
      <c r="DF33" s="66">
        <f t="shared" si="72"/>
        <v>10415</v>
      </c>
      <c r="DG33" s="66">
        <f t="shared" si="73"/>
        <v>12013</v>
      </c>
    </row>
    <row r="34" spans="1:111" ht="29.6">
      <c r="A34" s="20" t="s">
        <v>35</v>
      </c>
      <c r="B34" s="3" t="s">
        <v>249</v>
      </c>
      <c r="C34" s="3" t="s">
        <v>249</v>
      </c>
      <c r="D34" s="2" t="s">
        <v>4</v>
      </c>
      <c r="E34" s="7">
        <v>5.56</v>
      </c>
      <c r="F34" s="12">
        <v>15</v>
      </c>
      <c r="G34" s="11">
        <f t="shared" si="50"/>
        <v>0.85</v>
      </c>
      <c r="H34" s="46">
        <v>1.22</v>
      </c>
      <c r="I34" s="11">
        <v>1.22</v>
      </c>
      <c r="J34" s="11">
        <v>1</v>
      </c>
      <c r="K34" s="12">
        <v>3.5</v>
      </c>
      <c r="L34" s="12">
        <v>300</v>
      </c>
      <c r="M34" s="12">
        <v>1.5</v>
      </c>
      <c r="N34" s="46">
        <f>CEILING(E34*M34*Цены1!$E$45,1)</f>
        <v>2495</v>
      </c>
      <c r="O34" s="46"/>
      <c r="AH34" s="3"/>
      <c r="AI34" s="103">
        <f t="shared" si="127"/>
        <v>2002</v>
      </c>
      <c r="AJ34" s="54">
        <f t="shared" si="88"/>
        <v>2266</v>
      </c>
      <c r="AK34" s="33">
        <f t="shared" si="89"/>
        <v>4568</v>
      </c>
      <c r="AL34" s="33">
        <v>1</v>
      </c>
      <c r="AM34" s="33">
        <f t="shared" si="63"/>
        <v>5572.96</v>
      </c>
      <c r="AN34" s="33">
        <f t="shared" si="90"/>
        <v>6799.15</v>
      </c>
      <c r="AO34" s="51">
        <f t="shared" si="91"/>
        <v>7999</v>
      </c>
      <c r="AP34" s="32">
        <v>9915</v>
      </c>
      <c r="AR34" s="33">
        <f t="shared" si="92"/>
        <v>7320</v>
      </c>
      <c r="AS34" s="54">
        <f t="shared" si="93"/>
        <v>2307</v>
      </c>
      <c r="AT34" s="33">
        <f t="shared" si="94"/>
        <v>9927</v>
      </c>
      <c r="AU34" s="33">
        <v>1.05</v>
      </c>
      <c r="AV34" s="33">
        <f t="shared" si="12"/>
        <v>12110.94</v>
      </c>
      <c r="AW34" s="33">
        <f t="shared" si="95"/>
        <v>15514.199999999999</v>
      </c>
      <c r="AX34" s="51">
        <f t="shared" si="96"/>
        <v>18252</v>
      </c>
      <c r="AY34" s="32">
        <v>14742</v>
      </c>
      <c r="BA34" s="33">
        <f t="shared" si="97"/>
        <v>7253</v>
      </c>
      <c r="BB34" s="54">
        <f t="shared" si="98"/>
        <v>2307</v>
      </c>
      <c r="BC34" s="33">
        <f t="shared" si="99"/>
        <v>9860</v>
      </c>
      <c r="BD34" s="121">
        <f t="shared" si="66"/>
        <v>1.03</v>
      </c>
      <c r="BE34" s="33">
        <f t="shared" si="18"/>
        <v>12029.199999999999</v>
      </c>
      <c r="BF34" s="33">
        <f t="shared" si="100"/>
        <v>15116.4</v>
      </c>
      <c r="BG34" s="51">
        <f t="shared" si="101"/>
        <v>17784</v>
      </c>
      <c r="BJ34" s="33">
        <f t="shared" si="102"/>
        <v>6846</v>
      </c>
      <c r="BK34" s="54">
        <f t="shared" si="103"/>
        <v>2307</v>
      </c>
      <c r="BL34" s="33">
        <f t="shared" si="104"/>
        <v>9453</v>
      </c>
      <c r="BM34" s="33">
        <v>1</v>
      </c>
      <c r="BN34" s="33">
        <f t="shared" si="23"/>
        <v>11532.66</v>
      </c>
      <c r="BO34" s="33">
        <f t="shared" si="105"/>
        <v>14070.05</v>
      </c>
      <c r="BP34" s="51">
        <f t="shared" si="106"/>
        <v>16553</v>
      </c>
      <c r="BQ34" s="32">
        <v>14742</v>
      </c>
      <c r="BR34" s="32"/>
      <c r="BS34" s="33">
        <f t="shared" si="107"/>
        <v>5365</v>
      </c>
      <c r="BT34" s="54">
        <f t="shared" si="108"/>
        <v>2307</v>
      </c>
      <c r="BU34" s="33">
        <f t="shared" si="109"/>
        <v>7972</v>
      </c>
      <c r="BV34" s="33">
        <v>1</v>
      </c>
      <c r="BW34" s="33">
        <f t="shared" si="29"/>
        <v>9725.84</v>
      </c>
      <c r="BX34" s="33">
        <f t="shared" si="110"/>
        <v>11866</v>
      </c>
      <c r="BY34" s="51">
        <f t="shared" si="111"/>
        <v>13960</v>
      </c>
      <c r="BZ34" s="32">
        <v>14742</v>
      </c>
      <c r="CA34" s="32"/>
      <c r="CB34" s="218" t="s">
        <v>593</v>
      </c>
      <c r="CC34" s="33">
        <f t="shared" si="112"/>
        <v>1778</v>
      </c>
      <c r="CD34" s="54">
        <f t="shared" si="113"/>
        <v>2248</v>
      </c>
      <c r="CE34" s="33">
        <f t="shared" si="114"/>
        <v>4326</v>
      </c>
      <c r="CF34" s="33">
        <v>0.95</v>
      </c>
      <c r="CG34" s="33">
        <f t="shared" si="35"/>
        <v>5277.72</v>
      </c>
      <c r="CH34" s="33">
        <f t="shared" si="115"/>
        <v>6117.45</v>
      </c>
      <c r="CI34" s="51">
        <f t="shared" si="116"/>
        <v>7197</v>
      </c>
      <c r="CJ34" s="51">
        <f t="shared" si="68"/>
        <v>9692</v>
      </c>
      <c r="CK34" s="51">
        <f t="shared" si="69"/>
        <v>12187</v>
      </c>
      <c r="CL34" s="32"/>
      <c r="CM34" s="379"/>
      <c r="CN34" s="64">
        <f t="shared" si="117"/>
        <v>2763</v>
      </c>
      <c r="CO34" s="71">
        <f t="shared" si="118"/>
        <v>3328</v>
      </c>
      <c r="CP34" s="64">
        <f t="shared" si="119"/>
        <v>6391</v>
      </c>
      <c r="CQ34" s="64">
        <v>0.95</v>
      </c>
      <c r="CR34" s="64">
        <f t="shared" si="41"/>
        <v>7797.0199999999995</v>
      </c>
      <c r="CS34" s="64">
        <f t="shared" si="120"/>
        <v>9037.1999999999989</v>
      </c>
      <c r="CT34" s="66">
        <f t="shared" si="121"/>
        <v>10632</v>
      </c>
      <c r="CU34" s="66">
        <f t="shared" si="70"/>
        <v>13127</v>
      </c>
      <c r="CV34" s="66">
        <f t="shared" si="71"/>
        <v>15622</v>
      </c>
      <c r="CW34" s="32"/>
      <c r="CX34" s="382"/>
      <c r="CY34" s="64">
        <f t="shared" si="122"/>
        <v>3163</v>
      </c>
      <c r="CZ34" s="71">
        <f t="shared" si="123"/>
        <v>4134</v>
      </c>
      <c r="DA34" s="64">
        <f t="shared" si="124"/>
        <v>7597</v>
      </c>
      <c r="DB34" s="64">
        <v>0.95</v>
      </c>
      <c r="DC34" s="64">
        <f t="shared" si="47"/>
        <v>9268.34</v>
      </c>
      <c r="DD34" s="64">
        <f t="shared" si="125"/>
        <v>10742.3</v>
      </c>
      <c r="DE34" s="66">
        <f t="shared" si="126"/>
        <v>12638</v>
      </c>
      <c r="DF34" s="66">
        <f t="shared" si="72"/>
        <v>15133</v>
      </c>
      <c r="DG34" s="66">
        <f t="shared" si="73"/>
        <v>17628</v>
      </c>
    </row>
    <row r="35" spans="1:111" ht="29.6">
      <c r="A35" s="20" t="s">
        <v>36</v>
      </c>
      <c r="B35" s="3" t="s">
        <v>250</v>
      </c>
      <c r="C35" s="3" t="s">
        <v>250</v>
      </c>
      <c r="D35" s="2" t="s">
        <v>4</v>
      </c>
      <c r="E35" s="7">
        <v>8.68</v>
      </c>
      <c r="F35" s="12">
        <v>15</v>
      </c>
      <c r="G35" s="11">
        <f t="shared" si="50"/>
        <v>0.85</v>
      </c>
      <c r="H35" s="46">
        <v>1.22</v>
      </c>
      <c r="I35" s="11">
        <v>1.22</v>
      </c>
      <c r="J35" s="11">
        <v>1</v>
      </c>
      <c r="K35" s="12">
        <v>3</v>
      </c>
      <c r="L35" s="12">
        <v>400</v>
      </c>
      <c r="M35" s="12">
        <v>1.5</v>
      </c>
      <c r="N35" s="46">
        <f>CEILING(E35*M35*Цены1!$E$45,1)</f>
        <v>3894</v>
      </c>
      <c r="O35" s="46"/>
      <c r="AH35" s="3"/>
      <c r="AI35" s="103">
        <f t="shared" si="127"/>
        <v>3125</v>
      </c>
      <c r="AJ35" s="54">
        <f t="shared" si="88"/>
        <v>3032</v>
      </c>
      <c r="AK35" s="33">
        <f t="shared" si="89"/>
        <v>6557</v>
      </c>
      <c r="AL35" s="33">
        <v>1</v>
      </c>
      <c r="AM35" s="33">
        <f t="shared" si="63"/>
        <v>7999.54</v>
      </c>
      <c r="AN35" s="33">
        <f t="shared" si="90"/>
        <v>9759.6999999999989</v>
      </c>
      <c r="AO35" s="51">
        <f t="shared" si="91"/>
        <v>11482</v>
      </c>
      <c r="AP35" s="32">
        <v>14046</v>
      </c>
      <c r="AR35" s="33">
        <f t="shared" si="92"/>
        <v>11427</v>
      </c>
      <c r="AS35" s="54">
        <f t="shared" si="93"/>
        <v>3086</v>
      </c>
      <c r="AT35" s="33">
        <f t="shared" si="94"/>
        <v>14913</v>
      </c>
      <c r="AU35" s="33">
        <v>1.05</v>
      </c>
      <c r="AV35" s="33">
        <f t="shared" si="12"/>
        <v>18193.86</v>
      </c>
      <c r="AW35" s="33">
        <f t="shared" si="95"/>
        <v>23307</v>
      </c>
      <c r="AX35" s="51">
        <f t="shared" si="96"/>
        <v>27420</v>
      </c>
      <c r="AY35" s="32">
        <v>20672</v>
      </c>
      <c r="BA35" s="33">
        <f t="shared" si="97"/>
        <v>11323</v>
      </c>
      <c r="BB35" s="54">
        <f t="shared" si="98"/>
        <v>3086</v>
      </c>
      <c r="BC35" s="33">
        <f t="shared" si="99"/>
        <v>14809</v>
      </c>
      <c r="BD35" s="121">
        <f t="shared" si="66"/>
        <v>1.03</v>
      </c>
      <c r="BE35" s="33">
        <f t="shared" si="18"/>
        <v>18066.98</v>
      </c>
      <c r="BF35" s="33">
        <f t="shared" si="100"/>
        <v>22703.5</v>
      </c>
      <c r="BG35" s="51">
        <f t="shared" si="101"/>
        <v>26710</v>
      </c>
      <c r="BJ35" s="33">
        <f t="shared" si="102"/>
        <v>10687</v>
      </c>
      <c r="BK35" s="54">
        <f t="shared" si="103"/>
        <v>3086</v>
      </c>
      <c r="BL35" s="33">
        <f t="shared" si="104"/>
        <v>14173</v>
      </c>
      <c r="BM35" s="33">
        <v>1</v>
      </c>
      <c r="BN35" s="33">
        <f t="shared" si="23"/>
        <v>17291.060000000001</v>
      </c>
      <c r="BO35" s="33">
        <f t="shared" si="105"/>
        <v>21095.3</v>
      </c>
      <c r="BP35" s="51">
        <f t="shared" si="106"/>
        <v>24818</v>
      </c>
      <c r="BQ35" s="32">
        <v>20672</v>
      </c>
      <c r="BR35" s="32"/>
      <c r="BS35" s="33">
        <f t="shared" si="107"/>
        <v>8375</v>
      </c>
      <c r="BT35" s="54">
        <f t="shared" si="108"/>
        <v>3086</v>
      </c>
      <c r="BU35" s="33">
        <f t="shared" si="109"/>
        <v>11861</v>
      </c>
      <c r="BV35" s="33">
        <v>1</v>
      </c>
      <c r="BW35" s="33">
        <f t="shared" si="29"/>
        <v>14470.42</v>
      </c>
      <c r="BX35" s="33">
        <f t="shared" si="110"/>
        <v>17654.5</v>
      </c>
      <c r="BY35" s="51">
        <f t="shared" si="111"/>
        <v>20770</v>
      </c>
      <c r="BZ35" s="32">
        <v>20672</v>
      </c>
      <c r="CA35" s="32"/>
      <c r="CB35" s="219"/>
      <c r="CC35" s="33">
        <f t="shared" si="112"/>
        <v>2775</v>
      </c>
      <c r="CD35" s="54">
        <f t="shared" si="113"/>
        <v>3008</v>
      </c>
      <c r="CE35" s="33">
        <f t="shared" si="114"/>
        <v>6183</v>
      </c>
      <c r="CF35" s="33">
        <v>0.95</v>
      </c>
      <c r="CG35" s="33">
        <f t="shared" si="35"/>
        <v>7543.26</v>
      </c>
      <c r="CH35" s="33">
        <f t="shared" si="115"/>
        <v>8743.1</v>
      </c>
      <c r="CI35" s="51">
        <f t="shared" si="116"/>
        <v>10286</v>
      </c>
      <c r="CJ35" s="51">
        <f t="shared" si="68"/>
        <v>14180</v>
      </c>
      <c r="CK35" s="51">
        <f t="shared" si="69"/>
        <v>18074</v>
      </c>
      <c r="CL35" s="32"/>
      <c r="CM35" s="377" t="s">
        <v>594</v>
      </c>
      <c r="CN35" s="64">
        <f t="shared" si="117"/>
        <v>4313</v>
      </c>
      <c r="CO35" s="71">
        <f t="shared" si="118"/>
        <v>4453</v>
      </c>
      <c r="CP35" s="64">
        <f t="shared" si="119"/>
        <v>9166</v>
      </c>
      <c r="CQ35" s="64">
        <v>0.95</v>
      </c>
      <c r="CR35" s="64">
        <f t="shared" si="41"/>
        <v>11182.52</v>
      </c>
      <c r="CS35" s="64">
        <f t="shared" si="120"/>
        <v>12960.8</v>
      </c>
      <c r="CT35" s="66">
        <f t="shared" si="121"/>
        <v>15248</v>
      </c>
      <c r="CU35" s="66">
        <f t="shared" si="70"/>
        <v>19142</v>
      </c>
      <c r="CV35" s="66">
        <f t="shared" si="71"/>
        <v>23036</v>
      </c>
      <c r="CW35" s="32"/>
      <c r="CX35" s="380" t="s">
        <v>595</v>
      </c>
      <c r="CY35" s="64">
        <f t="shared" si="122"/>
        <v>4938</v>
      </c>
      <c r="CZ35" s="71">
        <f t="shared" si="123"/>
        <v>5531</v>
      </c>
      <c r="DA35" s="64">
        <f t="shared" si="124"/>
        <v>10869</v>
      </c>
      <c r="DB35" s="64">
        <v>0.95</v>
      </c>
      <c r="DC35" s="64">
        <f t="shared" si="47"/>
        <v>13260.18</v>
      </c>
      <c r="DD35" s="64">
        <f t="shared" si="125"/>
        <v>15368.85</v>
      </c>
      <c r="DE35" s="66">
        <f t="shared" si="126"/>
        <v>18081</v>
      </c>
      <c r="DF35" s="66">
        <f t="shared" si="72"/>
        <v>21975</v>
      </c>
      <c r="DG35" s="66">
        <f t="shared" si="73"/>
        <v>25869</v>
      </c>
    </row>
    <row r="36" spans="1:111" ht="29.6">
      <c r="A36" s="20" t="s">
        <v>37</v>
      </c>
      <c r="B36" s="3" t="s">
        <v>251</v>
      </c>
      <c r="C36" s="3" t="s">
        <v>251</v>
      </c>
      <c r="D36" s="2" t="s">
        <v>4</v>
      </c>
      <c r="E36" s="7">
        <v>10.581</v>
      </c>
      <c r="F36" s="12">
        <v>15</v>
      </c>
      <c r="G36" s="11">
        <f t="shared" si="50"/>
        <v>0.85</v>
      </c>
      <c r="H36" s="46">
        <v>1.22</v>
      </c>
      <c r="I36" s="11">
        <v>1.22</v>
      </c>
      <c r="J36" s="11">
        <v>1</v>
      </c>
      <c r="K36" s="12">
        <v>2.5</v>
      </c>
      <c r="L36" s="12">
        <v>500</v>
      </c>
      <c r="M36" s="12">
        <v>1.5</v>
      </c>
      <c r="N36" s="46">
        <f>CEILING(E36*M36*Цены1!$E$45,1)</f>
        <v>4747</v>
      </c>
      <c r="O36" s="46"/>
      <c r="AH36" s="3"/>
      <c r="AI36" s="103">
        <f t="shared" si="127"/>
        <v>3810</v>
      </c>
      <c r="AJ36" s="54">
        <f t="shared" si="88"/>
        <v>3080</v>
      </c>
      <c r="AK36" s="33">
        <f t="shared" si="89"/>
        <v>7390</v>
      </c>
      <c r="AL36" s="33">
        <v>1</v>
      </c>
      <c r="AM36" s="33">
        <f t="shared" si="63"/>
        <v>9015.7999999999993</v>
      </c>
      <c r="AN36" s="33">
        <f t="shared" si="90"/>
        <v>10999.85</v>
      </c>
      <c r="AO36" s="51">
        <f t="shared" si="91"/>
        <v>12941</v>
      </c>
      <c r="AP36" s="32">
        <v>16339</v>
      </c>
      <c r="AR36" s="33">
        <f t="shared" si="92"/>
        <v>13929</v>
      </c>
      <c r="AS36" s="54">
        <f t="shared" si="93"/>
        <v>3135</v>
      </c>
      <c r="AT36" s="33">
        <f t="shared" si="94"/>
        <v>17564</v>
      </c>
      <c r="AU36" s="33">
        <v>1.05</v>
      </c>
      <c r="AV36" s="33">
        <f t="shared" si="12"/>
        <v>21428.079999999998</v>
      </c>
      <c r="AW36" s="33">
        <f t="shared" si="95"/>
        <v>27449.899999999998</v>
      </c>
      <c r="AX36" s="51">
        <f t="shared" si="96"/>
        <v>32294</v>
      </c>
      <c r="AY36" s="32">
        <v>23255</v>
      </c>
      <c r="BA36" s="33">
        <f t="shared" si="97"/>
        <v>13802</v>
      </c>
      <c r="BB36" s="54">
        <f t="shared" si="98"/>
        <v>3135</v>
      </c>
      <c r="BC36" s="33">
        <f t="shared" si="99"/>
        <v>17437</v>
      </c>
      <c r="BD36" s="121">
        <f t="shared" si="66"/>
        <v>1.03</v>
      </c>
      <c r="BE36" s="33">
        <f t="shared" si="18"/>
        <v>21273.14</v>
      </c>
      <c r="BF36" s="33">
        <f t="shared" si="100"/>
        <v>26732.5</v>
      </c>
      <c r="BG36" s="51">
        <f t="shared" si="101"/>
        <v>31450</v>
      </c>
      <c r="BJ36" s="33">
        <f t="shared" si="102"/>
        <v>13028</v>
      </c>
      <c r="BK36" s="54">
        <f t="shared" si="103"/>
        <v>3135</v>
      </c>
      <c r="BL36" s="33">
        <f t="shared" si="104"/>
        <v>16663</v>
      </c>
      <c r="BM36" s="33">
        <v>1</v>
      </c>
      <c r="BN36" s="33">
        <f t="shared" si="23"/>
        <v>20328.86</v>
      </c>
      <c r="BO36" s="33">
        <f t="shared" si="105"/>
        <v>24801.3</v>
      </c>
      <c r="BP36" s="51">
        <f t="shared" si="106"/>
        <v>29178</v>
      </c>
      <c r="BQ36" s="32">
        <v>23255</v>
      </c>
      <c r="BR36" s="32"/>
      <c r="BS36" s="33">
        <f t="shared" si="107"/>
        <v>10209</v>
      </c>
      <c r="BT36" s="54">
        <f t="shared" si="108"/>
        <v>3135</v>
      </c>
      <c r="BU36" s="33">
        <f t="shared" si="109"/>
        <v>13844</v>
      </c>
      <c r="BV36" s="33">
        <v>1</v>
      </c>
      <c r="BW36" s="33">
        <f t="shared" si="29"/>
        <v>16889.68</v>
      </c>
      <c r="BX36" s="33">
        <f t="shared" si="110"/>
        <v>20605.7</v>
      </c>
      <c r="BY36" s="51">
        <f t="shared" si="111"/>
        <v>24242</v>
      </c>
      <c r="BZ36" s="32">
        <v>23255</v>
      </c>
      <c r="CA36" s="32"/>
      <c r="CB36" s="220"/>
      <c r="CC36" s="33">
        <f t="shared" si="112"/>
        <v>3383</v>
      </c>
      <c r="CD36" s="54">
        <f t="shared" si="113"/>
        <v>3056</v>
      </c>
      <c r="CE36" s="33">
        <f t="shared" si="114"/>
        <v>6939</v>
      </c>
      <c r="CF36" s="33">
        <v>0.95</v>
      </c>
      <c r="CG36" s="33">
        <f t="shared" si="35"/>
        <v>8465.58</v>
      </c>
      <c r="CH36" s="33">
        <f t="shared" si="115"/>
        <v>9812.4</v>
      </c>
      <c r="CI36" s="51">
        <f t="shared" si="116"/>
        <v>11544</v>
      </c>
      <c r="CJ36" s="51">
        <f t="shared" si="68"/>
        <v>16291</v>
      </c>
      <c r="CK36" s="51">
        <f t="shared" si="69"/>
        <v>21038</v>
      </c>
      <c r="CL36" s="32"/>
      <c r="CM36" s="378"/>
      <c r="CN36" s="64">
        <f t="shared" si="117"/>
        <v>5257</v>
      </c>
      <c r="CO36" s="71">
        <f t="shared" si="118"/>
        <v>4524</v>
      </c>
      <c r="CP36" s="64">
        <f t="shared" si="119"/>
        <v>10281</v>
      </c>
      <c r="CQ36" s="64">
        <v>0.95</v>
      </c>
      <c r="CR36" s="64">
        <f t="shared" si="41"/>
        <v>12542.82</v>
      </c>
      <c r="CS36" s="64">
        <f t="shared" si="120"/>
        <v>14537.55</v>
      </c>
      <c r="CT36" s="66">
        <f t="shared" si="121"/>
        <v>17103</v>
      </c>
      <c r="CU36" s="66">
        <f t="shared" si="70"/>
        <v>21850</v>
      </c>
      <c r="CV36" s="66">
        <f t="shared" si="71"/>
        <v>26597</v>
      </c>
      <c r="CW36" s="32"/>
      <c r="CX36" s="381"/>
      <c r="CY36" s="64">
        <f t="shared" si="122"/>
        <v>6019</v>
      </c>
      <c r="CZ36" s="71">
        <f t="shared" si="123"/>
        <v>5619</v>
      </c>
      <c r="DA36" s="64">
        <f t="shared" si="124"/>
        <v>12138</v>
      </c>
      <c r="DB36" s="64">
        <v>0.95</v>
      </c>
      <c r="DC36" s="64">
        <f t="shared" si="47"/>
        <v>14808.36</v>
      </c>
      <c r="DD36" s="64">
        <f t="shared" si="125"/>
        <v>17163.2</v>
      </c>
      <c r="DE36" s="66">
        <f t="shared" si="126"/>
        <v>20192</v>
      </c>
      <c r="DF36" s="66">
        <f t="shared" si="72"/>
        <v>24939</v>
      </c>
      <c r="DG36" s="66">
        <f t="shared" si="73"/>
        <v>29686</v>
      </c>
    </row>
    <row r="37" spans="1:111" ht="44.4">
      <c r="A37" s="20" t="s">
        <v>38</v>
      </c>
      <c r="B37" s="3" t="s">
        <v>252</v>
      </c>
      <c r="C37" s="85" t="s">
        <v>342</v>
      </c>
      <c r="D37" s="2" t="s">
        <v>17</v>
      </c>
      <c r="E37" s="7">
        <v>1.2766</v>
      </c>
      <c r="F37" s="12">
        <v>15</v>
      </c>
      <c r="G37" s="11">
        <f t="shared" si="50"/>
        <v>0.85</v>
      </c>
      <c r="H37" s="11">
        <v>1.1000000000000001</v>
      </c>
      <c r="I37" s="11">
        <v>1.1000000000000001</v>
      </c>
      <c r="J37" s="11">
        <v>1</v>
      </c>
      <c r="K37" s="12">
        <v>1.05</v>
      </c>
      <c r="L37" s="14">
        <v>75</v>
      </c>
      <c r="M37" s="25"/>
      <c r="N37" s="46">
        <f>CEILING(E37*M37*Цены1!$E$45,1)</f>
        <v>0</v>
      </c>
      <c r="O37" s="46"/>
      <c r="AH37" s="3"/>
      <c r="AI37" s="103">
        <f t="shared" si="127"/>
        <v>460</v>
      </c>
      <c r="AJ37" s="55">
        <f>CEILING($E37*AK$2*AM$2*$K37,1)</f>
        <v>105</v>
      </c>
      <c r="AK37" s="33">
        <f t="shared" si="89"/>
        <v>640</v>
      </c>
      <c r="AL37" s="33">
        <v>1</v>
      </c>
      <c r="AM37" s="33">
        <f t="shared" ref="AM37:AM68" si="128">AK37*$H37</f>
        <v>704</v>
      </c>
      <c r="AN37" s="33">
        <f t="shared" si="90"/>
        <v>775.19999999999993</v>
      </c>
      <c r="AO37" s="51">
        <f t="shared" si="91"/>
        <v>912</v>
      </c>
      <c r="AR37" s="33">
        <f t="shared" si="92"/>
        <v>1681</v>
      </c>
      <c r="AS37" s="55">
        <f>CEILING($E37*AT$2*AV$2*$K37,1)</f>
        <v>106</v>
      </c>
      <c r="AT37" s="33">
        <f t="shared" si="94"/>
        <v>1862</v>
      </c>
      <c r="AU37" s="33">
        <v>1.03</v>
      </c>
      <c r="AV37" s="33">
        <f t="shared" ref="AV37:AV68" si="129">AT37*$H37</f>
        <v>2048.2000000000003</v>
      </c>
      <c r="AW37" s="33">
        <f t="shared" si="95"/>
        <v>2321.35</v>
      </c>
      <c r="AX37" s="51">
        <f t="shared" si="96"/>
        <v>2731</v>
      </c>
      <c r="BA37" s="33">
        <f t="shared" si="97"/>
        <v>1666</v>
      </c>
      <c r="BB37" s="55">
        <f>CEILING($E37*BC$2*BE$2*$K37,1)</f>
        <v>106</v>
      </c>
      <c r="BC37" s="33">
        <f t="shared" si="99"/>
        <v>1847</v>
      </c>
      <c r="BD37" s="121">
        <f t="shared" si="66"/>
        <v>1.01</v>
      </c>
      <c r="BE37" s="33">
        <f t="shared" ref="BE37:BE68" si="130">BC37*$H37</f>
        <v>2031.7000000000003</v>
      </c>
      <c r="BF37" s="33">
        <f t="shared" si="100"/>
        <v>2257.6</v>
      </c>
      <c r="BG37" s="51">
        <f t="shared" si="101"/>
        <v>2656</v>
      </c>
      <c r="BJ37" s="33">
        <f t="shared" si="102"/>
        <v>1572</v>
      </c>
      <c r="BK37" s="55">
        <f>CEILING($E37*BL$2*BN$2*$K37,1)</f>
        <v>106</v>
      </c>
      <c r="BL37" s="33">
        <f t="shared" si="104"/>
        <v>1753</v>
      </c>
      <c r="BM37" s="33">
        <v>1</v>
      </c>
      <c r="BN37" s="33">
        <f t="shared" ref="BN37:BN68" si="131">BL37*$H37</f>
        <v>1928.3000000000002</v>
      </c>
      <c r="BO37" s="33">
        <f t="shared" si="105"/>
        <v>2121.6</v>
      </c>
      <c r="BP37" s="51">
        <f t="shared" si="106"/>
        <v>2496</v>
      </c>
      <c r="BQ37" s="32"/>
      <c r="BR37" s="32"/>
      <c r="BS37" s="33">
        <f t="shared" si="107"/>
        <v>1232</v>
      </c>
      <c r="BT37" s="55">
        <f>CEILING($E37*BU$2*BW$2*$K37,1)</f>
        <v>106</v>
      </c>
      <c r="BU37" s="33">
        <f t="shared" si="109"/>
        <v>1413</v>
      </c>
      <c r="BV37" s="33">
        <v>1</v>
      </c>
      <c r="BW37" s="33">
        <f t="shared" ref="BW37:BW68" si="132">BU37*$H37</f>
        <v>1554.3000000000002</v>
      </c>
      <c r="BX37" s="33">
        <f t="shared" si="110"/>
        <v>1710.2</v>
      </c>
      <c r="BY37" s="51">
        <f t="shared" si="111"/>
        <v>2012</v>
      </c>
      <c r="BZ37" s="32"/>
      <c r="CA37" s="32"/>
      <c r="CB37" s="218" t="s">
        <v>593</v>
      </c>
      <c r="CC37" s="64">
        <f t="shared" si="112"/>
        <v>409</v>
      </c>
      <c r="CD37" s="65">
        <f>CEILING($E37*CE$2*CG$2*$K37,1)</f>
        <v>104</v>
      </c>
      <c r="CE37" s="64">
        <f t="shared" si="114"/>
        <v>588</v>
      </c>
      <c r="CF37" s="64">
        <v>1</v>
      </c>
      <c r="CG37" s="64">
        <f t="shared" ref="CG37:CG68" si="133">CE37*$H37</f>
        <v>646.80000000000007</v>
      </c>
      <c r="CH37" s="64">
        <f t="shared" si="115"/>
        <v>712.3</v>
      </c>
      <c r="CI37" s="66">
        <f t="shared" si="116"/>
        <v>838</v>
      </c>
      <c r="CJ37" s="66">
        <f t="shared" si="68"/>
        <v>838</v>
      </c>
      <c r="CK37" s="66">
        <f t="shared" si="69"/>
        <v>838</v>
      </c>
      <c r="CL37" s="67"/>
      <c r="CM37" s="379"/>
      <c r="CN37" s="64">
        <f t="shared" si="117"/>
        <v>635</v>
      </c>
      <c r="CO37" s="65">
        <f>CEILING($E37*CP$2*CR$2*$K37,1)</f>
        <v>153</v>
      </c>
      <c r="CP37" s="64">
        <f t="shared" si="119"/>
        <v>863</v>
      </c>
      <c r="CQ37" s="64">
        <v>1</v>
      </c>
      <c r="CR37" s="64">
        <f t="shared" ref="CR37:CR68" si="134">CP37*$H37</f>
        <v>949.30000000000007</v>
      </c>
      <c r="CS37" s="64">
        <f t="shared" si="120"/>
        <v>1044.6499999999999</v>
      </c>
      <c r="CT37" s="66">
        <f t="shared" si="121"/>
        <v>1229</v>
      </c>
      <c r="CU37" s="66">
        <f t="shared" si="70"/>
        <v>1229</v>
      </c>
      <c r="CV37" s="66">
        <f t="shared" si="71"/>
        <v>1229</v>
      </c>
      <c r="CW37" s="67"/>
      <c r="CX37" s="382"/>
      <c r="CY37" s="64">
        <f t="shared" si="122"/>
        <v>727</v>
      </c>
      <c r="CZ37" s="65">
        <f>CEILING($E37*DA$2*DC$2*$K37,1)</f>
        <v>190</v>
      </c>
      <c r="DA37" s="64">
        <f t="shared" si="124"/>
        <v>992</v>
      </c>
      <c r="DB37" s="64">
        <v>1</v>
      </c>
      <c r="DC37" s="64">
        <f t="shared" si="47"/>
        <v>1091.2</v>
      </c>
      <c r="DD37" s="64">
        <f t="shared" si="125"/>
        <v>1201.05</v>
      </c>
      <c r="DE37" s="66">
        <f t="shared" si="126"/>
        <v>1413</v>
      </c>
      <c r="DF37" s="66">
        <f t="shared" si="72"/>
        <v>1413</v>
      </c>
      <c r="DG37" s="66">
        <f t="shared" si="73"/>
        <v>1413</v>
      </c>
    </row>
    <row r="38" spans="1:111" ht="44.4">
      <c r="A38" s="20" t="s">
        <v>39</v>
      </c>
      <c r="B38" s="22" t="s">
        <v>253</v>
      </c>
      <c r="C38" s="82"/>
      <c r="D38" s="2" t="s">
        <v>17</v>
      </c>
      <c r="E38" s="7">
        <v>1.2766</v>
      </c>
      <c r="F38" s="12">
        <v>15</v>
      </c>
      <c r="G38" s="11">
        <f t="shared" si="50"/>
        <v>0.85</v>
      </c>
      <c r="H38" s="11">
        <v>1.1000000000000001</v>
      </c>
      <c r="I38" s="11">
        <v>1.1000000000000001</v>
      </c>
      <c r="J38" s="11">
        <v>1.3</v>
      </c>
      <c r="K38" s="12">
        <v>1.05</v>
      </c>
      <c r="L38" s="14">
        <v>75</v>
      </c>
      <c r="M38" s="25"/>
      <c r="N38" s="46">
        <f>CEILING(E38*M38*Цены1!$E$45,1)</f>
        <v>0</v>
      </c>
      <c r="O38" s="46"/>
      <c r="AH38" s="22"/>
      <c r="AI38" s="103">
        <f t="shared" si="127"/>
        <v>460</v>
      </c>
      <c r="AJ38" s="55">
        <f>CEILING($E38*AK$2*AM$2*$K38,1)</f>
        <v>105</v>
      </c>
      <c r="AK38" s="33">
        <f t="shared" si="89"/>
        <v>640</v>
      </c>
      <c r="AL38" s="33">
        <v>1</v>
      </c>
      <c r="AM38" s="33">
        <f t="shared" si="128"/>
        <v>704</v>
      </c>
      <c r="AN38" s="33">
        <f t="shared" si="90"/>
        <v>1007.25</v>
      </c>
      <c r="AO38" s="51">
        <f t="shared" si="91"/>
        <v>1185</v>
      </c>
      <c r="AR38" s="33">
        <f t="shared" si="92"/>
        <v>1681</v>
      </c>
      <c r="AS38" s="55">
        <f>CEILING($E38*AT$2*AV$2*$K38,1)</f>
        <v>106</v>
      </c>
      <c r="AT38" s="33">
        <f t="shared" si="94"/>
        <v>1862</v>
      </c>
      <c r="AU38" s="33">
        <v>1.03</v>
      </c>
      <c r="AV38" s="33">
        <f t="shared" si="129"/>
        <v>2048.2000000000003</v>
      </c>
      <c r="AW38" s="33">
        <f t="shared" si="95"/>
        <v>3017.5</v>
      </c>
      <c r="AX38" s="51">
        <f t="shared" si="96"/>
        <v>3550</v>
      </c>
      <c r="BA38" s="33">
        <f t="shared" si="97"/>
        <v>1666</v>
      </c>
      <c r="BB38" s="55">
        <f>CEILING($E38*BC$2*BE$2*$K38,1)</f>
        <v>106</v>
      </c>
      <c r="BC38" s="33">
        <f t="shared" si="99"/>
        <v>1847</v>
      </c>
      <c r="BD38" s="121">
        <f t="shared" si="66"/>
        <v>1.01</v>
      </c>
      <c r="BE38" s="33">
        <f t="shared" si="130"/>
        <v>2031.7000000000003</v>
      </c>
      <c r="BF38" s="33">
        <f t="shared" si="100"/>
        <v>2935.0499999999997</v>
      </c>
      <c r="BG38" s="51">
        <f t="shared" si="101"/>
        <v>3453</v>
      </c>
      <c r="BJ38" s="33">
        <f t="shared" si="102"/>
        <v>1572</v>
      </c>
      <c r="BK38" s="55">
        <f>CEILING($E38*BL$2*BN$2*$K38,1)</f>
        <v>106</v>
      </c>
      <c r="BL38" s="33">
        <f t="shared" si="104"/>
        <v>1753</v>
      </c>
      <c r="BM38" s="33">
        <v>1</v>
      </c>
      <c r="BN38" s="33">
        <f t="shared" si="131"/>
        <v>1928.3000000000002</v>
      </c>
      <c r="BO38" s="33">
        <f t="shared" si="105"/>
        <v>2758.25</v>
      </c>
      <c r="BP38" s="51">
        <f t="shared" si="106"/>
        <v>3245</v>
      </c>
      <c r="BQ38" s="32"/>
      <c r="BR38" s="32"/>
      <c r="BS38" s="33">
        <f t="shared" si="107"/>
        <v>1232</v>
      </c>
      <c r="BT38" s="55">
        <f>CEILING($E38*BU$2*BW$2*$K38,1)</f>
        <v>106</v>
      </c>
      <c r="BU38" s="33">
        <f t="shared" si="109"/>
        <v>1413</v>
      </c>
      <c r="BV38" s="33">
        <v>1</v>
      </c>
      <c r="BW38" s="33">
        <f t="shared" si="132"/>
        <v>1554.3000000000002</v>
      </c>
      <c r="BX38" s="33">
        <f t="shared" si="110"/>
        <v>2222.75</v>
      </c>
      <c r="BY38" s="51">
        <f t="shared" si="111"/>
        <v>2615</v>
      </c>
      <c r="BZ38" s="32"/>
      <c r="CA38" s="32"/>
      <c r="CB38" s="219"/>
      <c r="CC38" s="64">
        <f t="shared" si="112"/>
        <v>409</v>
      </c>
      <c r="CD38" s="65">
        <f>CEILING($E38*CE$2*CG$2*$K38,1)</f>
        <v>104</v>
      </c>
      <c r="CE38" s="64">
        <f t="shared" si="114"/>
        <v>588</v>
      </c>
      <c r="CF38" s="64">
        <v>1</v>
      </c>
      <c r="CG38" s="64">
        <f t="shared" si="133"/>
        <v>646.80000000000007</v>
      </c>
      <c r="CH38" s="64">
        <f t="shared" si="115"/>
        <v>925.65</v>
      </c>
      <c r="CI38" s="66">
        <f t="shared" si="116"/>
        <v>1089</v>
      </c>
      <c r="CJ38" s="66">
        <f t="shared" ref="CJ38:CJ69" si="135">CI38+N38</f>
        <v>1089</v>
      </c>
      <c r="CK38" s="66">
        <f t="shared" ref="CK38:CK69" si="136">CI38+N38*2</f>
        <v>1089</v>
      </c>
      <c r="CL38" s="67"/>
      <c r="CM38" s="377" t="s">
        <v>594</v>
      </c>
      <c r="CN38" s="64">
        <f t="shared" si="117"/>
        <v>635</v>
      </c>
      <c r="CO38" s="65">
        <f>CEILING($E38*CP$2*CR$2*$K38,1)</f>
        <v>153</v>
      </c>
      <c r="CP38" s="64">
        <f t="shared" si="119"/>
        <v>863</v>
      </c>
      <c r="CQ38" s="64">
        <v>1</v>
      </c>
      <c r="CR38" s="64">
        <f t="shared" si="134"/>
        <v>949.30000000000007</v>
      </c>
      <c r="CS38" s="64">
        <f t="shared" si="120"/>
        <v>1358.3</v>
      </c>
      <c r="CT38" s="66">
        <f t="shared" si="121"/>
        <v>1598</v>
      </c>
      <c r="CU38" s="66">
        <f t="shared" si="70"/>
        <v>1598</v>
      </c>
      <c r="CV38" s="66">
        <f t="shared" si="71"/>
        <v>1598</v>
      </c>
      <c r="CW38" s="67"/>
      <c r="CX38" s="380" t="s">
        <v>595</v>
      </c>
      <c r="CY38" s="64">
        <f t="shared" si="122"/>
        <v>727</v>
      </c>
      <c r="CZ38" s="65">
        <f>CEILING($E38*DA$2*DC$2*$K38,1)</f>
        <v>190</v>
      </c>
      <c r="DA38" s="64">
        <f t="shared" si="124"/>
        <v>992</v>
      </c>
      <c r="DB38" s="64">
        <v>1</v>
      </c>
      <c r="DC38" s="64">
        <f t="shared" si="47"/>
        <v>1091.2</v>
      </c>
      <c r="DD38" s="64">
        <f t="shared" si="125"/>
        <v>1560.6</v>
      </c>
      <c r="DE38" s="66">
        <f t="shared" si="126"/>
        <v>1836</v>
      </c>
      <c r="DF38" s="66">
        <f t="shared" si="72"/>
        <v>1836</v>
      </c>
      <c r="DG38" s="66">
        <f t="shared" si="73"/>
        <v>1836</v>
      </c>
    </row>
    <row r="39" spans="1:111" ht="29.6">
      <c r="A39" s="20" t="s">
        <v>40</v>
      </c>
      <c r="B39" s="3" t="s">
        <v>254</v>
      </c>
      <c r="C39" s="83"/>
      <c r="D39" s="2" t="s">
        <v>17</v>
      </c>
      <c r="E39" s="112">
        <v>1.1476999999999999</v>
      </c>
      <c r="F39" s="12">
        <v>15</v>
      </c>
      <c r="G39" s="11">
        <f t="shared" si="50"/>
        <v>0.85</v>
      </c>
      <c r="H39" s="11">
        <v>1.0049999999999999</v>
      </c>
      <c r="I39" s="11">
        <v>1.01</v>
      </c>
      <c r="J39" s="11">
        <v>1.05</v>
      </c>
      <c r="K39" s="12">
        <v>1</v>
      </c>
      <c r="L39" s="12">
        <v>5</v>
      </c>
      <c r="M39" s="25"/>
      <c r="N39" s="46">
        <f>CEILING(E39*M39*Цены1!$E$45,1)</f>
        <v>0</v>
      </c>
      <c r="O39" s="46"/>
      <c r="AH39" s="3"/>
      <c r="AI39" s="103">
        <f t="shared" si="127"/>
        <v>414</v>
      </c>
      <c r="AJ39" s="60">
        <f t="shared" ref="AJ39:AJ46" si="137">CEILING($E39*AK$2*AN$2*$K39,1)</f>
        <v>45</v>
      </c>
      <c r="AK39" s="33">
        <f t="shared" si="89"/>
        <v>464</v>
      </c>
      <c r="AL39" s="33">
        <v>1</v>
      </c>
      <c r="AM39" s="33">
        <f t="shared" si="128"/>
        <v>466.31999999999994</v>
      </c>
      <c r="AN39" s="33">
        <f t="shared" si="90"/>
        <v>494.7</v>
      </c>
      <c r="AO39" s="51">
        <f t="shared" si="91"/>
        <v>582</v>
      </c>
      <c r="AR39" s="33">
        <f t="shared" si="92"/>
        <v>1511</v>
      </c>
      <c r="AS39" s="60">
        <f t="shared" ref="AS39:AS46" si="138">CEILING($E39*AT$2*AW$2*$K39,1)</f>
        <v>46</v>
      </c>
      <c r="AT39" s="33">
        <f t="shared" si="94"/>
        <v>1562</v>
      </c>
      <c r="AU39" s="33">
        <v>1.06</v>
      </c>
      <c r="AV39" s="33">
        <f t="shared" si="129"/>
        <v>1569.81</v>
      </c>
      <c r="AW39" s="33">
        <f t="shared" si="95"/>
        <v>1765.45</v>
      </c>
      <c r="AX39" s="51">
        <f t="shared" si="96"/>
        <v>2077</v>
      </c>
      <c r="BA39" s="33">
        <f t="shared" si="97"/>
        <v>1498</v>
      </c>
      <c r="BB39" s="60">
        <f t="shared" ref="BB39:BB46" si="139">CEILING($E39*BC$2*BF$2*$K39,1)</f>
        <v>46</v>
      </c>
      <c r="BC39" s="33">
        <f t="shared" si="99"/>
        <v>1549</v>
      </c>
      <c r="BD39" s="121">
        <f t="shared" si="66"/>
        <v>1.04</v>
      </c>
      <c r="BE39" s="33">
        <f t="shared" si="130"/>
        <v>1556.7449999999999</v>
      </c>
      <c r="BF39" s="33">
        <f t="shared" si="100"/>
        <v>1717</v>
      </c>
      <c r="BG39" s="51">
        <f t="shared" si="101"/>
        <v>2020</v>
      </c>
      <c r="BJ39" s="33">
        <f t="shared" si="102"/>
        <v>1414</v>
      </c>
      <c r="BK39" s="60">
        <f t="shared" ref="BK39:BK46" si="140">CEILING($E39*BL$2*BO$2*$K39,1)</f>
        <v>46</v>
      </c>
      <c r="BL39" s="33">
        <f t="shared" si="104"/>
        <v>1465</v>
      </c>
      <c r="BM39" s="33">
        <v>1</v>
      </c>
      <c r="BN39" s="33">
        <f t="shared" si="131"/>
        <v>1472.3249999999998</v>
      </c>
      <c r="BO39" s="33">
        <f t="shared" si="105"/>
        <v>1561.45</v>
      </c>
      <c r="BP39" s="51">
        <f t="shared" si="106"/>
        <v>1837</v>
      </c>
      <c r="BQ39" s="32"/>
      <c r="BR39" s="32"/>
      <c r="BS39" s="33">
        <f t="shared" si="107"/>
        <v>1108</v>
      </c>
      <c r="BT39" s="60">
        <f t="shared" ref="BT39:BT46" si="141">CEILING($E39*BU$2*BX$2*$K39,1)</f>
        <v>46</v>
      </c>
      <c r="BU39" s="33">
        <f t="shared" si="109"/>
        <v>1159</v>
      </c>
      <c r="BV39" s="33">
        <v>1</v>
      </c>
      <c r="BW39" s="33">
        <f t="shared" si="132"/>
        <v>1164.7949999999998</v>
      </c>
      <c r="BX39" s="33">
        <f t="shared" si="110"/>
        <v>1235.8999999999999</v>
      </c>
      <c r="BY39" s="51">
        <f t="shared" si="111"/>
        <v>1454</v>
      </c>
      <c r="BZ39" s="32"/>
      <c r="CA39" s="32"/>
      <c r="CB39" s="220"/>
      <c r="CC39" s="64">
        <f t="shared" si="112"/>
        <v>367</v>
      </c>
      <c r="CD39" s="69">
        <f t="shared" ref="CD39:CD46" si="142">CEILING($E39*CE$2*CH$2*$K39,1)</f>
        <v>45</v>
      </c>
      <c r="CE39" s="64">
        <f t="shared" si="114"/>
        <v>417</v>
      </c>
      <c r="CF39" s="64">
        <v>1</v>
      </c>
      <c r="CG39" s="64">
        <f t="shared" si="133"/>
        <v>419.08499999999998</v>
      </c>
      <c r="CH39" s="64">
        <f t="shared" si="115"/>
        <v>444.55</v>
      </c>
      <c r="CI39" s="66">
        <f t="shared" si="116"/>
        <v>523</v>
      </c>
      <c r="CJ39" s="66">
        <f t="shared" si="135"/>
        <v>523</v>
      </c>
      <c r="CK39" s="66">
        <f t="shared" si="136"/>
        <v>523</v>
      </c>
      <c r="CL39" s="67"/>
      <c r="CM39" s="378"/>
      <c r="CN39" s="64">
        <f t="shared" si="117"/>
        <v>571</v>
      </c>
      <c r="CO39" s="69">
        <f t="shared" ref="CO39:CO46" si="143">CEILING($E39*CP$2*CS$2*$K39,1)</f>
        <v>66</v>
      </c>
      <c r="CP39" s="64">
        <f t="shared" si="119"/>
        <v>642</v>
      </c>
      <c r="CQ39" s="64">
        <v>1</v>
      </c>
      <c r="CR39" s="64">
        <f t="shared" si="134"/>
        <v>645.20999999999992</v>
      </c>
      <c r="CS39" s="64">
        <f t="shared" si="120"/>
        <v>684.25</v>
      </c>
      <c r="CT39" s="66">
        <f t="shared" si="121"/>
        <v>805</v>
      </c>
      <c r="CU39" s="66">
        <f t="shared" si="70"/>
        <v>805</v>
      </c>
      <c r="CV39" s="66">
        <f t="shared" si="71"/>
        <v>805</v>
      </c>
      <c r="CW39" s="67"/>
      <c r="CX39" s="381"/>
      <c r="CY39" s="64">
        <f t="shared" si="122"/>
        <v>653</v>
      </c>
      <c r="CZ39" s="69">
        <f t="shared" ref="CZ39:CZ46" si="144">CEILING($E39*DA$2*DD$2*$K39,1)</f>
        <v>82</v>
      </c>
      <c r="DA39" s="64">
        <f t="shared" si="124"/>
        <v>740</v>
      </c>
      <c r="DB39" s="64">
        <v>1</v>
      </c>
      <c r="DC39" s="64">
        <f t="shared" si="47"/>
        <v>743.69999999999993</v>
      </c>
      <c r="DD39" s="64">
        <f t="shared" si="125"/>
        <v>788.8</v>
      </c>
      <c r="DE39" s="66">
        <f t="shared" si="126"/>
        <v>928</v>
      </c>
      <c r="DF39" s="66">
        <f t="shared" si="72"/>
        <v>928</v>
      </c>
      <c r="DG39" s="66">
        <f t="shared" si="73"/>
        <v>928</v>
      </c>
    </row>
    <row r="40" spans="1:111" ht="44.4">
      <c r="A40" s="20" t="s">
        <v>41</v>
      </c>
      <c r="B40" s="22" t="s">
        <v>255</v>
      </c>
      <c r="C40" s="82"/>
      <c r="D40" s="2" t="s">
        <v>17</v>
      </c>
      <c r="E40" s="112">
        <v>1.1476999999999999</v>
      </c>
      <c r="F40" s="12">
        <v>15</v>
      </c>
      <c r="G40" s="11">
        <f t="shared" si="50"/>
        <v>0.85</v>
      </c>
      <c r="H40" s="11">
        <v>1.0049999999999999</v>
      </c>
      <c r="I40" s="11">
        <v>1.01</v>
      </c>
      <c r="J40" s="11">
        <v>1.35</v>
      </c>
      <c r="K40" s="12">
        <v>1</v>
      </c>
      <c r="L40" s="12">
        <v>5</v>
      </c>
      <c r="M40" s="25"/>
      <c r="N40" s="46">
        <f>CEILING(E40*M40*Цены1!$E$45,1)</f>
        <v>0</v>
      </c>
      <c r="O40" s="46"/>
      <c r="AH40" s="22"/>
      <c r="AI40" s="103">
        <f t="shared" si="127"/>
        <v>414</v>
      </c>
      <c r="AJ40" s="60">
        <f t="shared" si="137"/>
        <v>45</v>
      </c>
      <c r="AK40" s="33">
        <f t="shared" si="89"/>
        <v>464</v>
      </c>
      <c r="AL40" s="33">
        <v>1</v>
      </c>
      <c r="AM40" s="33">
        <f t="shared" si="128"/>
        <v>466.31999999999994</v>
      </c>
      <c r="AN40" s="33">
        <f t="shared" si="90"/>
        <v>636.65</v>
      </c>
      <c r="AO40" s="51">
        <f t="shared" si="91"/>
        <v>749</v>
      </c>
      <c r="AR40" s="33">
        <f t="shared" si="92"/>
        <v>1511</v>
      </c>
      <c r="AS40" s="60">
        <f t="shared" si="138"/>
        <v>46</v>
      </c>
      <c r="AT40" s="33">
        <f t="shared" si="94"/>
        <v>1562</v>
      </c>
      <c r="AU40" s="33">
        <v>1.06</v>
      </c>
      <c r="AV40" s="33">
        <f t="shared" si="129"/>
        <v>1569.81</v>
      </c>
      <c r="AW40" s="33">
        <f t="shared" si="95"/>
        <v>2269.5</v>
      </c>
      <c r="AX40" s="51">
        <f t="shared" si="96"/>
        <v>2670</v>
      </c>
      <c r="BA40" s="33">
        <f t="shared" si="97"/>
        <v>1498</v>
      </c>
      <c r="BB40" s="60">
        <f t="shared" si="139"/>
        <v>46</v>
      </c>
      <c r="BC40" s="33">
        <f t="shared" si="99"/>
        <v>1549</v>
      </c>
      <c r="BD40" s="121">
        <f t="shared" si="66"/>
        <v>1.04</v>
      </c>
      <c r="BE40" s="33">
        <f t="shared" si="130"/>
        <v>1556.7449999999999</v>
      </c>
      <c r="BF40" s="33">
        <f t="shared" si="100"/>
        <v>2208.2999999999997</v>
      </c>
      <c r="BG40" s="51">
        <f t="shared" si="101"/>
        <v>2598</v>
      </c>
      <c r="BJ40" s="33">
        <f t="shared" si="102"/>
        <v>1414</v>
      </c>
      <c r="BK40" s="60">
        <f t="shared" si="140"/>
        <v>46</v>
      </c>
      <c r="BL40" s="33">
        <f t="shared" si="104"/>
        <v>1465</v>
      </c>
      <c r="BM40" s="33">
        <v>1</v>
      </c>
      <c r="BN40" s="33">
        <f t="shared" si="131"/>
        <v>1472.3249999999998</v>
      </c>
      <c r="BO40" s="33">
        <f t="shared" si="105"/>
        <v>2007.7</v>
      </c>
      <c r="BP40" s="51">
        <f t="shared" si="106"/>
        <v>2362</v>
      </c>
      <c r="BQ40" s="32"/>
      <c r="BR40" s="32"/>
      <c r="BS40" s="33">
        <f t="shared" si="107"/>
        <v>1108</v>
      </c>
      <c r="BT40" s="60">
        <f t="shared" si="141"/>
        <v>46</v>
      </c>
      <c r="BU40" s="33">
        <f t="shared" si="109"/>
        <v>1159</v>
      </c>
      <c r="BV40" s="33">
        <v>1</v>
      </c>
      <c r="BW40" s="33">
        <f t="shared" si="132"/>
        <v>1164.7949999999998</v>
      </c>
      <c r="BX40" s="33">
        <f t="shared" si="110"/>
        <v>1588.6499999999999</v>
      </c>
      <c r="BY40" s="51">
        <f t="shared" si="111"/>
        <v>1869</v>
      </c>
      <c r="BZ40" s="32"/>
      <c r="CA40" s="32"/>
      <c r="CB40" s="218" t="s">
        <v>593</v>
      </c>
      <c r="CC40" s="64">
        <f t="shared" si="112"/>
        <v>367</v>
      </c>
      <c r="CD40" s="69">
        <f t="shared" si="142"/>
        <v>45</v>
      </c>
      <c r="CE40" s="64">
        <f t="shared" si="114"/>
        <v>417</v>
      </c>
      <c r="CF40" s="64">
        <v>1</v>
      </c>
      <c r="CG40" s="64">
        <f t="shared" si="133"/>
        <v>419.08499999999998</v>
      </c>
      <c r="CH40" s="64">
        <f t="shared" si="115"/>
        <v>572.04999999999995</v>
      </c>
      <c r="CI40" s="66">
        <f t="shared" si="116"/>
        <v>673</v>
      </c>
      <c r="CJ40" s="66">
        <f t="shared" si="135"/>
        <v>673</v>
      </c>
      <c r="CK40" s="66">
        <f t="shared" si="136"/>
        <v>673</v>
      </c>
      <c r="CL40" s="67"/>
      <c r="CM40" s="379"/>
      <c r="CN40" s="64">
        <f t="shared" si="117"/>
        <v>571</v>
      </c>
      <c r="CO40" s="69">
        <f t="shared" si="143"/>
        <v>66</v>
      </c>
      <c r="CP40" s="64">
        <f t="shared" si="119"/>
        <v>642</v>
      </c>
      <c r="CQ40" s="64">
        <v>1</v>
      </c>
      <c r="CR40" s="64">
        <f t="shared" si="134"/>
        <v>645.20999999999992</v>
      </c>
      <c r="CS40" s="64">
        <f t="shared" si="120"/>
        <v>879.75</v>
      </c>
      <c r="CT40" s="66">
        <f t="shared" si="121"/>
        <v>1035</v>
      </c>
      <c r="CU40" s="66">
        <f t="shared" si="70"/>
        <v>1035</v>
      </c>
      <c r="CV40" s="66">
        <f t="shared" si="71"/>
        <v>1035</v>
      </c>
      <c r="CW40" s="67"/>
      <c r="CX40" s="382"/>
      <c r="CY40" s="64">
        <f t="shared" si="122"/>
        <v>653</v>
      </c>
      <c r="CZ40" s="69">
        <f t="shared" si="144"/>
        <v>82</v>
      </c>
      <c r="DA40" s="64">
        <f t="shared" si="124"/>
        <v>740</v>
      </c>
      <c r="DB40" s="64">
        <v>1</v>
      </c>
      <c r="DC40" s="64">
        <f t="shared" si="47"/>
        <v>743.69999999999993</v>
      </c>
      <c r="DD40" s="64">
        <f t="shared" si="125"/>
        <v>1014.05</v>
      </c>
      <c r="DE40" s="66">
        <f t="shared" si="126"/>
        <v>1193</v>
      </c>
      <c r="DF40" s="66">
        <f t="shared" si="72"/>
        <v>1193</v>
      </c>
      <c r="DG40" s="66">
        <f t="shared" si="73"/>
        <v>1193</v>
      </c>
    </row>
    <row r="41" spans="1:111" ht="44.4">
      <c r="A41" s="20" t="s">
        <v>42</v>
      </c>
      <c r="B41" s="3" t="s">
        <v>256</v>
      </c>
      <c r="C41" s="85" t="s">
        <v>629</v>
      </c>
      <c r="D41" s="2" t="s">
        <v>17</v>
      </c>
      <c r="E41" s="112">
        <v>1.1476999999999999</v>
      </c>
      <c r="F41" s="12">
        <v>15</v>
      </c>
      <c r="G41" s="11">
        <f t="shared" si="50"/>
        <v>0.85</v>
      </c>
      <c r="H41" s="11">
        <v>1.0049999999999999</v>
      </c>
      <c r="I41" s="11">
        <v>1.01</v>
      </c>
      <c r="J41" s="11">
        <v>1</v>
      </c>
      <c r="K41" s="12">
        <v>1</v>
      </c>
      <c r="L41" s="12">
        <v>3</v>
      </c>
      <c r="M41" s="25"/>
      <c r="N41" s="46">
        <f>CEILING(E41*M41*Цены1!$E$45,1)</f>
        <v>0</v>
      </c>
      <c r="O41" s="46"/>
      <c r="P41" s="233">
        <f>CEILING($E41*Q$2,1)</f>
        <v>376</v>
      </c>
      <c r="Q41" s="55">
        <f>CEILING($E41*R$2*T$2*$K41,1)</f>
        <v>73</v>
      </c>
      <c r="R41" s="33">
        <f>P41+Q41+$L41</f>
        <v>452</v>
      </c>
      <c r="S41" s="33">
        <v>1.01</v>
      </c>
      <c r="T41" s="33">
        <f>R41*$H41</f>
        <v>454.25999999999993</v>
      </c>
      <c r="U41" s="33">
        <f>V41*$G41</f>
        <v>464.09999999999997</v>
      </c>
      <c r="V41" s="51">
        <f>CEILING(T41*$I41/$G41*$J41*S41,1)</f>
        <v>546</v>
      </c>
      <c r="W41" s="33"/>
      <c r="X41" s="33"/>
      <c r="Y41" s="234">
        <f t="shared" ref="Y41:Y42" si="145">CEILING($E41*Z$2,1)</f>
        <v>430</v>
      </c>
      <c r="Z41" s="54">
        <f>CEILING($E41*AA$2*AB$2*$K41,1)</f>
        <v>109</v>
      </c>
      <c r="AA41" s="33">
        <f>Y41+Z41+$L41</f>
        <v>542</v>
      </c>
      <c r="AB41" s="33">
        <v>1</v>
      </c>
      <c r="AC41" s="33">
        <f>AA41*$H41</f>
        <v>544.70999999999992</v>
      </c>
      <c r="AD41" s="33">
        <f>AE41*$G41</f>
        <v>550.79999999999995</v>
      </c>
      <c r="AE41" s="51">
        <f>CEILING(AC41*$I41/$G41*$J41*AB41,1)</f>
        <v>648</v>
      </c>
      <c r="AF41" s="33"/>
      <c r="AG41" s="33"/>
      <c r="AH41" s="3"/>
      <c r="AI41" s="103">
        <f t="shared" si="127"/>
        <v>414</v>
      </c>
      <c r="AJ41" s="60">
        <f t="shared" si="137"/>
        <v>45</v>
      </c>
      <c r="AK41" s="33">
        <f t="shared" si="89"/>
        <v>462</v>
      </c>
      <c r="AL41" s="33">
        <v>1</v>
      </c>
      <c r="AM41" s="33">
        <f t="shared" si="128"/>
        <v>464.30999999999995</v>
      </c>
      <c r="AN41" s="33">
        <f t="shared" si="90"/>
        <v>469.2</v>
      </c>
      <c r="AO41" s="51">
        <f t="shared" si="91"/>
        <v>552</v>
      </c>
      <c r="AP41" s="33"/>
      <c r="AQ41" s="33"/>
      <c r="AR41" s="33">
        <f t="shared" si="92"/>
        <v>1511</v>
      </c>
      <c r="AS41" s="60">
        <f t="shared" si="138"/>
        <v>46</v>
      </c>
      <c r="AT41" s="33">
        <f t="shared" si="94"/>
        <v>1560</v>
      </c>
      <c r="AU41" s="33">
        <v>1.06</v>
      </c>
      <c r="AV41" s="33">
        <f t="shared" si="129"/>
        <v>1567.7999999999997</v>
      </c>
      <c r="AW41" s="33">
        <f t="shared" si="95"/>
        <v>1678.75</v>
      </c>
      <c r="AX41" s="51">
        <f t="shared" si="96"/>
        <v>1975</v>
      </c>
      <c r="AY41" s="33"/>
      <c r="AZ41" s="33"/>
      <c r="BA41" s="33">
        <f t="shared" si="97"/>
        <v>1498</v>
      </c>
      <c r="BB41" s="60">
        <f t="shared" si="139"/>
        <v>46</v>
      </c>
      <c r="BC41" s="33">
        <f t="shared" si="99"/>
        <v>1547</v>
      </c>
      <c r="BD41" s="121">
        <f t="shared" si="66"/>
        <v>1.04</v>
      </c>
      <c r="BE41" s="33">
        <f t="shared" si="130"/>
        <v>1554.7349999999999</v>
      </c>
      <c r="BF41" s="33">
        <f t="shared" si="100"/>
        <v>1633.7</v>
      </c>
      <c r="BG41" s="51">
        <f t="shared" si="101"/>
        <v>1922</v>
      </c>
      <c r="BH41" s="33"/>
      <c r="BI41" s="33"/>
      <c r="BJ41" s="33">
        <f t="shared" si="102"/>
        <v>1414</v>
      </c>
      <c r="BK41" s="60">
        <f t="shared" si="140"/>
        <v>46</v>
      </c>
      <c r="BL41" s="33">
        <f t="shared" si="104"/>
        <v>1463</v>
      </c>
      <c r="BM41" s="33">
        <v>1</v>
      </c>
      <c r="BN41" s="33">
        <f t="shared" si="131"/>
        <v>1470.3149999999998</v>
      </c>
      <c r="BO41" s="33">
        <f t="shared" si="105"/>
        <v>1485.8</v>
      </c>
      <c r="BP41" s="51">
        <f t="shared" si="106"/>
        <v>1748</v>
      </c>
      <c r="BQ41" s="33"/>
      <c r="BR41" s="33"/>
      <c r="BS41" s="33">
        <f t="shared" si="107"/>
        <v>1108</v>
      </c>
      <c r="BT41" s="60">
        <f t="shared" si="141"/>
        <v>46</v>
      </c>
      <c r="BU41" s="33">
        <f t="shared" si="109"/>
        <v>1157</v>
      </c>
      <c r="BV41" s="33">
        <v>1</v>
      </c>
      <c r="BW41" s="33">
        <f t="shared" si="132"/>
        <v>1162.7849999999999</v>
      </c>
      <c r="BX41" s="33">
        <f t="shared" si="110"/>
        <v>1174.7</v>
      </c>
      <c r="BY41" s="51">
        <f t="shared" si="111"/>
        <v>1382</v>
      </c>
      <c r="BZ41" s="33"/>
      <c r="CA41" s="33"/>
      <c r="CB41" s="219"/>
      <c r="CC41" s="64">
        <f t="shared" si="112"/>
        <v>367</v>
      </c>
      <c r="CD41" s="69">
        <f t="shared" si="142"/>
        <v>45</v>
      </c>
      <c r="CE41" s="64">
        <f t="shared" si="114"/>
        <v>415</v>
      </c>
      <c r="CF41" s="64">
        <v>1</v>
      </c>
      <c r="CG41" s="64">
        <f t="shared" si="133"/>
        <v>417.07499999999993</v>
      </c>
      <c r="CH41" s="64">
        <f t="shared" si="115"/>
        <v>421.59999999999997</v>
      </c>
      <c r="CI41" s="66">
        <f t="shared" si="116"/>
        <v>496</v>
      </c>
      <c r="CJ41" s="66">
        <f t="shared" si="135"/>
        <v>496</v>
      </c>
      <c r="CK41" s="66">
        <f t="shared" si="136"/>
        <v>496</v>
      </c>
      <c r="CL41" s="64"/>
      <c r="CM41" s="377" t="s">
        <v>594</v>
      </c>
      <c r="CN41" s="64">
        <f t="shared" si="117"/>
        <v>571</v>
      </c>
      <c r="CO41" s="69">
        <f t="shared" si="143"/>
        <v>66</v>
      </c>
      <c r="CP41" s="64">
        <f t="shared" si="119"/>
        <v>640</v>
      </c>
      <c r="CQ41" s="64">
        <v>1</v>
      </c>
      <c r="CR41" s="64">
        <f t="shared" si="134"/>
        <v>643.19999999999993</v>
      </c>
      <c r="CS41" s="64">
        <f t="shared" si="120"/>
        <v>650.25</v>
      </c>
      <c r="CT41" s="66">
        <f t="shared" si="121"/>
        <v>765</v>
      </c>
      <c r="CU41" s="66">
        <f t="shared" si="70"/>
        <v>765</v>
      </c>
      <c r="CV41" s="66">
        <f t="shared" si="71"/>
        <v>765</v>
      </c>
      <c r="CW41" s="64"/>
      <c r="CX41" s="380" t="s">
        <v>595</v>
      </c>
      <c r="CY41" s="64">
        <f t="shared" si="122"/>
        <v>653</v>
      </c>
      <c r="CZ41" s="69">
        <f t="shared" si="144"/>
        <v>82</v>
      </c>
      <c r="DA41" s="64">
        <f t="shared" si="124"/>
        <v>738</v>
      </c>
      <c r="DB41" s="64">
        <v>1</v>
      </c>
      <c r="DC41" s="64">
        <f t="shared" si="47"/>
        <v>741.68999999999994</v>
      </c>
      <c r="DD41" s="64">
        <f t="shared" si="125"/>
        <v>749.69999999999993</v>
      </c>
      <c r="DE41" s="66">
        <f t="shared" si="126"/>
        <v>882</v>
      </c>
      <c r="DF41" s="66">
        <f t="shared" si="72"/>
        <v>882</v>
      </c>
      <c r="DG41" s="66">
        <f t="shared" si="73"/>
        <v>882</v>
      </c>
    </row>
    <row r="42" spans="1:111" ht="44.4">
      <c r="A42" s="20" t="s">
        <v>43</v>
      </c>
      <c r="B42" s="22" t="s">
        <v>257</v>
      </c>
      <c r="C42" s="82"/>
      <c r="D42" s="2" t="s">
        <v>17</v>
      </c>
      <c r="E42" s="112">
        <v>1.1476999999999999</v>
      </c>
      <c r="F42" s="12">
        <v>15</v>
      </c>
      <c r="G42" s="11">
        <f t="shared" si="50"/>
        <v>0.85</v>
      </c>
      <c r="H42" s="11">
        <v>1.0049999999999999</v>
      </c>
      <c r="I42" s="11">
        <v>1.01</v>
      </c>
      <c r="J42" s="11">
        <v>1.3</v>
      </c>
      <c r="K42" s="12">
        <v>1</v>
      </c>
      <c r="L42" s="12">
        <v>3</v>
      </c>
      <c r="M42" s="25"/>
      <c r="N42" s="46">
        <f>CEILING(E42*M42*Цены1!$E$45,1)</f>
        <v>0</v>
      </c>
      <c r="O42" s="46"/>
      <c r="P42" s="233">
        <f>CEILING($E42*Q$2,1)</f>
        <v>376</v>
      </c>
      <c r="Q42" s="55">
        <f>CEILING($E42*R$2*T$2*$K42,1)</f>
        <v>73</v>
      </c>
      <c r="R42" s="33">
        <f>P42+Q42+$L42</f>
        <v>452</v>
      </c>
      <c r="S42" s="33">
        <v>1.01</v>
      </c>
      <c r="T42" s="33">
        <f>R42*$H42</f>
        <v>454.25999999999993</v>
      </c>
      <c r="U42" s="33">
        <f>V42*$G42</f>
        <v>602.65</v>
      </c>
      <c r="V42" s="51">
        <f>CEILING(T42*$I42/$G42*$J42*S42,1)</f>
        <v>709</v>
      </c>
      <c r="W42" s="33"/>
      <c r="X42" s="33"/>
      <c r="Y42" s="234">
        <f t="shared" si="145"/>
        <v>430</v>
      </c>
      <c r="Z42" s="54">
        <f>CEILING($E42*AA$2*AB$2*$K42,1)</f>
        <v>109</v>
      </c>
      <c r="AA42" s="33">
        <f>Y42+Z42+$L42</f>
        <v>542</v>
      </c>
      <c r="AB42" s="33">
        <v>1</v>
      </c>
      <c r="AC42" s="33">
        <f>AA42*$H42</f>
        <v>544.70999999999992</v>
      </c>
      <c r="AD42" s="33">
        <f>AE42*$G42</f>
        <v>715.69999999999993</v>
      </c>
      <c r="AE42" s="51">
        <f>CEILING(AC42*$I42/$G42*$J42*AB42,1)</f>
        <v>842</v>
      </c>
      <c r="AF42" s="33"/>
      <c r="AG42" s="33"/>
      <c r="AH42" s="22"/>
      <c r="AI42" s="103">
        <f t="shared" si="127"/>
        <v>414</v>
      </c>
      <c r="AJ42" s="60">
        <f t="shared" si="137"/>
        <v>45</v>
      </c>
      <c r="AK42" s="33">
        <f t="shared" si="89"/>
        <v>462</v>
      </c>
      <c r="AL42" s="33">
        <v>1</v>
      </c>
      <c r="AM42" s="33">
        <f t="shared" si="128"/>
        <v>464.30999999999995</v>
      </c>
      <c r="AN42" s="33">
        <f t="shared" si="90"/>
        <v>610.29999999999995</v>
      </c>
      <c r="AO42" s="51">
        <f t="shared" si="91"/>
        <v>718</v>
      </c>
      <c r="AP42" s="33"/>
      <c r="AQ42" s="33"/>
      <c r="AR42" s="33">
        <f t="shared" si="92"/>
        <v>1511</v>
      </c>
      <c r="AS42" s="60">
        <f t="shared" si="138"/>
        <v>46</v>
      </c>
      <c r="AT42" s="33">
        <f t="shared" si="94"/>
        <v>1560</v>
      </c>
      <c r="AU42" s="33">
        <v>1.06</v>
      </c>
      <c r="AV42" s="33">
        <f t="shared" si="129"/>
        <v>1567.7999999999997</v>
      </c>
      <c r="AW42" s="33">
        <f t="shared" si="95"/>
        <v>2182.7999999999997</v>
      </c>
      <c r="AX42" s="51">
        <f t="shared" si="96"/>
        <v>2568</v>
      </c>
      <c r="AY42" s="33"/>
      <c r="AZ42" s="33"/>
      <c r="BA42" s="33">
        <f t="shared" si="97"/>
        <v>1498</v>
      </c>
      <c r="BB42" s="60">
        <f t="shared" si="139"/>
        <v>46</v>
      </c>
      <c r="BC42" s="33">
        <f t="shared" si="99"/>
        <v>1547</v>
      </c>
      <c r="BD42" s="121">
        <f t="shared" si="66"/>
        <v>1.04</v>
      </c>
      <c r="BE42" s="33">
        <f t="shared" si="130"/>
        <v>1554.7349999999999</v>
      </c>
      <c r="BF42" s="33">
        <f t="shared" si="100"/>
        <v>2123.2999999999997</v>
      </c>
      <c r="BG42" s="51">
        <f t="shared" si="101"/>
        <v>2498</v>
      </c>
      <c r="BH42" s="33"/>
      <c r="BI42" s="33"/>
      <c r="BJ42" s="33">
        <f t="shared" si="102"/>
        <v>1414</v>
      </c>
      <c r="BK42" s="60">
        <f t="shared" si="140"/>
        <v>46</v>
      </c>
      <c r="BL42" s="33">
        <f t="shared" si="104"/>
        <v>1463</v>
      </c>
      <c r="BM42" s="33">
        <v>1</v>
      </c>
      <c r="BN42" s="33">
        <f t="shared" si="131"/>
        <v>1470.3149999999998</v>
      </c>
      <c r="BO42" s="33">
        <f t="shared" si="105"/>
        <v>1931.2</v>
      </c>
      <c r="BP42" s="51">
        <f t="shared" si="106"/>
        <v>2272</v>
      </c>
      <c r="BQ42" s="33"/>
      <c r="BR42" s="33"/>
      <c r="BS42" s="33">
        <f t="shared" si="107"/>
        <v>1108</v>
      </c>
      <c r="BT42" s="60">
        <f t="shared" si="141"/>
        <v>46</v>
      </c>
      <c r="BU42" s="33">
        <f t="shared" si="109"/>
        <v>1157</v>
      </c>
      <c r="BV42" s="33">
        <v>1</v>
      </c>
      <c r="BW42" s="33">
        <f t="shared" si="132"/>
        <v>1162.7849999999999</v>
      </c>
      <c r="BX42" s="33">
        <f t="shared" si="110"/>
        <v>1527.45</v>
      </c>
      <c r="BY42" s="51">
        <f t="shared" si="111"/>
        <v>1797</v>
      </c>
      <c r="BZ42" s="33"/>
      <c r="CA42" s="33"/>
      <c r="CB42" s="220"/>
      <c r="CC42" s="64">
        <f t="shared" si="112"/>
        <v>367</v>
      </c>
      <c r="CD42" s="69">
        <f t="shared" si="142"/>
        <v>45</v>
      </c>
      <c r="CE42" s="64">
        <f t="shared" si="114"/>
        <v>415</v>
      </c>
      <c r="CF42" s="64">
        <v>1</v>
      </c>
      <c r="CG42" s="64">
        <f t="shared" si="133"/>
        <v>417.07499999999993</v>
      </c>
      <c r="CH42" s="64">
        <f t="shared" si="115"/>
        <v>548.25</v>
      </c>
      <c r="CI42" s="66">
        <f t="shared" si="116"/>
        <v>645</v>
      </c>
      <c r="CJ42" s="66">
        <f t="shared" si="135"/>
        <v>645</v>
      </c>
      <c r="CK42" s="66">
        <f t="shared" si="136"/>
        <v>645</v>
      </c>
      <c r="CL42" s="64"/>
      <c r="CM42" s="378"/>
      <c r="CN42" s="64">
        <f t="shared" si="117"/>
        <v>571</v>
      </c>
      <c r="CO42" s="69">
        <f t="shared" si="143"/>
        <v>66</v>
      </c>
      <c r="CP42" s="64">
        <f t="shared" si="119"/>
        <v>640</v>
      </c>
      <c r="CQ42" s="64">
        <v>1</v>
      </c>
      <c r="CR42" s="64">
        <f t="shared" si="134"/>
        <v>643.19999999999993</v>
      </c>
      <c r="CS42" s="64">
        <f t="shared" si="120"/>
        <v>844.9</v>
      </c>
      <c r="CT42" s="66">
        <f t="shared" si="121"/>
        <v>994</v>
      </c>
      <c r="CU42" s="66">
        <f t="shared" si="70"/>
        <v>994</v>
      </c>
      <c r="CV42" s="66">
        <f t="shared" si="71"/>
        <v>994</v>
      </c>
      <c r="CW42" s="64"/>
      <c r="CX42" s="381"/>
      <c r="CY42" s="64">
        <f t="shared" si="122"/>
        <v>653</v>
      </c>
      <c r="CZ42" s="69">
        <f t="shared" si="144"/>
        <v>82</v>
      </c>
      <c r="DA42" s="64">
        <f t="shared" si="124"/>
        <v>738</v>
      </c>
      <c r="DB42" s="64">
        <v>1</v>
      </c>
      <c r="DC42" s="64">
        <f t="shared" si="47"/>
        <v>741.68999999999994</v>
      </c>
      <c r="DD42" s="64">
        <f t="shared" si="125"/>
        <v>974.1</v>
      </c>
      <c r="DE42" s="66">
        <f t="shared" si="126"/>
        <v>1146</v>
      </c>
      <c r="DF42" s="66">
        <f t="shared" si="72"/>
        <v>1146</v>
      </c>
      <c r="DG42" s="66">
        <f t="shared" si="73"/>
        <v>1146</v>
      </c>
    </row>
    <row r="43" spans="1:111" ht="29.6">
      <c r="A43" s="20" t="s">
        <v>44</v>
      </c>
      <c r="B43" s="3" t="s">
        <v>258</v>
      </c>
      <c r="C43" s="83"/>
      <c r="D43" s="2" t="s">
        <v>17</v>
      </c>
      <c r="E43" s="112">
        <v>1.1476999999999999</v>
      </c>
      <c r="F43" s="12">
        <v>15</v>
      </c>
      <c r="G43" s="11">
        <f t="shared" si="50"/>
        <v>0.85</v>
      </c>
      <c r="H43" s="11">
        <v>1.0049999999999999</v>
      </c>
      <c r="I43" s="11">
        <v>1.01</v>
      </c>
      <c r="J43" s="11">
        <v>1</v>
      </c>
      <c r="K43" s="12">
        <v>1</v>
      </c>
      <c r="L43" s="12">
        <v>5</v>
      </c>
      <c r="M43" s="25"/>
      <c r="N43" s="46">
        <f>CEILING(E43*M43*Цены1!$E$45,1)</f>
        <v>0</v>
      </c>
      <c r="O43" s="46"/>
      <c r="AH43" s="3"/>
      <c r="AI43" s="103">
        <f t="shared" si="127"/>
        <v>414</v>
      </c>
      <c r="AJ43" s="60">
        <f t="shared" si="137"/>
        <v>45</v>
      </c>
      <c r="AK43" s="33">
        <f t="shared" si="89"/>
        <v>464</v>
      </c>
      <c r="AL43" s="33">
        <v>1</v>
      </c>
      <c r="AM43" s="33">
        <f t="shared" si="128"/>
        <v>466.31999999999994</v>
      </c>
      <c r="AN43" s="33">
        <f t="shared" si="90"/>
        <v>471.75</v>
      </c>
      <c r="AO43" s="51">
        <f t="shared" si="91"/>
        <v>555</v>
      </c>
      <c r="AR43" s="33">
        <f t="shared" si="92"/>
        <v>1511</v>
      </c>
      <c r="AS43" s="60">
        <f t="shared" si="138"/>
        <v>46</v>
      </c>
      <c r="AT43" s="33">
        <f t="shared" si="94"/>
        <v>1562</v>
      </c>
      <c r="AU43" s="33">
        <v>1.06</v>
      </c>
      <c r="AV43" s="33">
        <f t="shared" si="129"/>
        <v>1569.81</v>
      </c>
      <c r="AW43" s="33">
        <f t="shared" si="95"/>
        <v>1681.3</v>
      </c>
      <c r="AX43" s="51">
        <f t="shared" si="96"/>
        <v>1978</v>
      </c>
      <c r="BA43" s="33">
        <f t="shared" si="97"/>
        <v>1498</v>
      </c>
      <c r="BB43" s="60">
        <f t="shared" si="139"/>
        <v>46</v>
      </c>
      <c r="BC43" s="33">
        <f t="shared" si="99"/>
        <v>1549</v>
      </c>
      <c r="BD43" s="121">
        <f t="shared" si="66"/>
        <v>1.04</v>
      </c>
      <c r="BE43" s="33">
        <f t="shared" si="130"/>
        <v>1556.7449999999999</v>
      </c>
      <c r="BF43" s="33">
        <f t="shared" si="100"/>
        <v>1635.3999999999999</v>
      </c>
      <c r="BG43" s="51">
        <f t="shared" si="101"/>
        <v>1924</v>
      </c>
      <c r="BJ43" s="33">
        <f t="shared" si="102"/>
        <v>1414</v>
      </c>
      <c r="BK43" s="60">
        <f t="shared" si="140"/>
        <v>46</v>
      </c>
      <c r="BL43" s="33">
        <f t="shared" si="104"/>
        <v>1465</v>
      </c>
      <c r="BM43" s="33">
        <v>1</v>
      </c>
      <c r="BN43" s="33">
        <f t="shared" si="131"/>
        <v>1472.3249999999998</v>
      </c>
      <c r="BO43" s="33">
        <f t="shared" si="105"/>
        <v>1487.5</v>
      </c>
      <c r="BP43" s="51">
        <f t="shared" si="106"/>
        <v>1750</v>
      </c>
      <c r="BQ43" s="32"/>
      <c r="BR43" s="32"/>
      <c r="BS43" s="33">
        <f t="shared" si="107"/>
        <v>1108</v>
      </c>
      <c r="BT43" s="60">
        <f t="shared" si="141"/>
        <v>46</v>
      </c>
      <c r="BU43" s="33">
        <f t="shared" si="109"/>
        <v>1159</v>
      </c>
      <c r="BV43" s="33">
        <v>1</v>
      </c>
      <c r="BW43" s="33">
        <f t="shared" si="132"/>
        <v>1164.7949999999998</v>
      </c>
      <c r="BX43" s="33">
        <f t="shared" si="110"/>
        <v>1177.25</v>
      </c>
      <c r="BY43" s="51">
        <f t="shared" si="111"/>
        <v>1385</v>
      </c>
      <c r="BZ43" s="32"/>
      <c r="CA43" s="32"/>
      <c r="CB43" s="218" t="s">
        <v>593</v>
      </c>
      <c r="CC43" s="64">
        <f t="shared" si="112"/>
        <v>367</v>
      </c>
      <c r="CD43" s="69">
        <f t="shared" si="142"/>
        <v>45</v>
      </c>
      <c r="CE43" s="64">
        <f t="shared" si="114"/>
        <v>417</v>
      </c>
      <c r="CF43" s="64">
        <v>1</v>
      </c>
      <c r="CG43" s="64">
        <f t="shared" si="133"/>
        <v>419.08499999999998</v>
      </c>
      <c r="CH43" s="64">
        <f t="shared" si="115"/>
        <v>423.3</v>
      </c>
      <c r="CI43" s="66">
        <f t="shared" si="116"/>
        <v>498</v>
      </c>
      <c r="CJ43" s="66">
        <f t="shared" si="135"/>
        <v>498</v>
      </c>
      <c r="CK43" s="66">
        <f t="shared" si="136"/>
        <v>498</v>
      </c>
      <c r="CL43" s="67"/>
      <c r="CM43" s="379"/>
      <c r="CN43" s="64">
        <f t="shared" si="117"/>
        <v>571</v>
      </c>
      <c r="CO43" s="69">
        <f t="shared" si="143"/>
        <v>66</v>
      </c>
      <c r="CP43" s="64">
        <f t="shared" si="119"/>
        <v>642</v>
      </c>
      <c r="CQ43" s="64">
        <v>1</v>
      </c>
      <c r="CR43" s="64">
        <f t="shared" si="134"/>
        <v>645.20999999999992</v>
      </c>
      <c r="CS43" s="64">
        <f t="shared" si="120"/>
        <v>651.94999999999993</v>
      </c>
      <c r="CT43" s="66">
        <f t="shared" si="121"/>
        <v>767</v>
      </c>
      <c r="CU43" s="66">
        <f t="shared" si="70"/>
        <v>767</v>
      </c>
      <c r="CV43" s="66">
        <f t="shared" si="71"/>
        <v>767</v>
      </c>
      <c r="CW43" s="67"/>
      <c r="CX43" s="382"/>
      <c r="CY43" s="64">
        <f t="shared" si="122"/>
        <v>653</v>
      </c>
      <c r="CZ43" s="69">
        <f t="shared" si="144"/>
        <v>82</v>
      </c>
      <c r="DA43" s="64">
        <f t="shared" si="124"/>
        <v>740</v>
      </c>
      <c r="DB43" s="64">
        <v>1</v>
      </c>
      <c r="DC43" s="64">
        <f t="shared" si="47"/>
        <v>743.69999999999993</v>
      </c>
      <c r="DD43" s="64">
        <f t="shared" si="125"/>
        <v>751.4</v>
      </c>
      <c r="DE43" s="66">
        <f t="shared" si="126"/>
        <v>884</v>
      </c>
      <c r="DF43" s="66">
        <f t="shared" si="72"/>
        <v>884</v>
      </c>
      <c r="DG43" s="66">
        <f t="shared" si="73"/>
        <v>884</v>
      </c>
    </row>
    <row r="44" spans="1:111" ht="44.4">
      <c r="A44" s="20" t="s">
        <v>45</v>
      </c>
      <c r="B44" s="22" t="s">
        <v>259</v>
      </c>
      <c r="C44" s="82"/>
      <c r="D44" s="2" t="s">
        <v>17</v>
      </c>
      <c r="E44" s="112">
        <v>1.1476999999999999</v>
      </c>
      <c r="F44" s="12">
        <v>15</v>
      </c>
      <c r="G44" s="11">
        <f t="shared" si="50"/>
        <v>0.85</v>
      </c>
      <c r="H44" s="11">
        <v>1.0049999999999999</v>
      </c>
      <c r="I44" s="11">
        <v>1.01</v>
      </c>
      <c r="J44" s="11">
        <v>1.3</v>
      </c>
      <c r="K44" s="12">
        <v>1</v>
      </c>
      <c r="L44" s="12">
        <v>5</v>
      </c>
      <c r="M44" s="25"/>
      <c r="N44" s="46">
        <f>CEILING(E44*M44*Цены1!$E$45,1)</f>
        <v>0</v>
      </c>
      <c r="O44" s="46"/>
      <c r="AH44" s="22"/>
      <c r="AI44" s="103">
        <f t="shared" si="127"/>
        <v>414</v>
      </c>
      <c r="AJ44" s="60">
        <f t="shared" si="137"/>
        <v>45</v>
      </c>
      <c r="AK44" s="33">
        <f t="shared" si="89"/>
        <v>464</v>
      </c>
      <c r="AL44" s="33">
        <v>1</v>
      </c>
      <c r="AM44" s="33">
        <f t="shared" si="128"/>
        <v>466.31999999999994</v>
      </c>
      <c r="AN44" s="33">
        <f t="shared" si="90"/>
        <v>612.85</v>
      </c>
      <c r="AO44" s="51">
        <f t="shared" si="91"/>
        <v>721</v>
      </c>
      <c r="AR44" s="33">
        <f t="shared" si="92"/>
        <v>1511</v>
      </c>
      <c r="AS44" s="60">
        <f t="shared" si="138"/>
        <v>46</v>
      </c>
      <c r="AT44" s="33">
        <f t="shared" si="94"/>
        <v>1562</v>
      </c>
      <c r="AU44" s="33">
        <v>1.06</v>
      </c>
      <c r="AV44" s="33">
        <f t="shared" si="129"/>
        <v>1569.81</v>
      </c>
      <c r="AW44" s="33">
        <f t="shared" si="95"/>
        <v>2185.35</v>
      </c>
      <c r="AX44" s="51">
        <f t="shared" si="96"/>
        <v>2571</v>
      </c>
      <c r="BA44" s="33">
        <f t="shared" si="97"/>
        <v>1498</v>
      </c>
      <c r="BB44" s="60">
        <f t="shared" si="139"/>
        <v>46</v>
      </c>
      <c r="BC44" s="33">
        <f t="shared" si="99"/>
        <v>1549</v>
      </c>
      <c r="BD44" s="121">
        <f t="shared" si="66"/>
        <v>1.04</v>
      </c>
      <c r="BE44" s="33">
        <f t="shared" si="130"/>
        <v>1556.7449999999999</v>
      </c>
      <c r="BF44" s="33">
        <f t="shared" si="100"/>
        <v>2125.85</v>
      </c>
      <c r="BG44" s="51">
        <f t="shared" si="101"/>
        <v>2501</v>
      </c>
      <c r="BJ44" s="33">
        <f t="shared" si="102"/>
        <v>1414</v>
      </c>
      <c r="BK44" s="60">
        <f t="shared" si="140"/>
        <v>46</v>
      </c>
      <c r="BL44" s="33">
        <f t="shared" si="104"/>
        <v>1465</v>
      </c>
      <c r="BM44" s="33">
        <v>1</v>
      </c>
      <c r="BN44" s="33">
        <f t="shared" si="131"/>
        <v>1472.3249999999998</v>
      </c>
      <c r="BO44" s="33">
        <f t="shared" si="105"/>
        <v>1933.75</v>
      </c>
      <c r="BP44" s="51">
        <f t="shared" si="106"/>
        <v>2275</v>
      </c>
      <c r="BQ44" s="32"/>
      <c r="BR44" s="32"/>
      <c r="BS44" s="33">
        <f t="shared" si="107"/>
        <v>1108</v>
      </c>
      <c r="BT44" s="60">
        <f t="shared" si="141"/>
        <v>46</v>
      </c>
      <c r="BU44" s="33">
        <f t="shared" si="109"/>
        <v>1159</v>
      </c>
      <c r="BV44" s="33">
        <v>1</v>
      </c>
      <c r="BW44" s="33">
        <f t="shared" si="132"/>
        <v>1164.7949999999998</v>
      </c>
      <c r="BX44" s="33">
        <f t="shared" si="110"/>
        <v>1530</v>
      </c>
      <c r="BY44" s="51">
        <f t="shared" si="111"/>
        <v>1800</v>
      </c>
      <c r="BZ44" s="32"/>
      <c r="CA44" s="32"/>
      <c r="CB44" s="219"/>
      <c r="CC44" s="64">
        <f t="shared" si="112"/>
        <v>367</v>
      </c>
      <c r="CD44" s="69">
        <f t="shared" si="142"/>
        <v>45</v>
      </c>
      <c r="CE44" s="64">
        <f t="shared" si="114"/>
        <v>417</v>
      </c>
      <c r="CF44" s="64">
        <v>1</v>
      </c>
      <c r="CG44" s="64">
        <f t="shared" si="133"/>
        <v>419.08499999999998</v>
      </c>
      <c r="CH44" s="64">
        <f t="shared" si="115"/>
        <v>550.79999999999995</v>
      </c>
      <c r="CI44" s="66">
        <f t="shared" si="116"/>
        <v>648</v>
      </c>
      <c r="CJ44" s="66">
        <f t="shared" si="135"/>
        <v>648</v>
      </c>
      <c r="CK44" s="66">
        <f t="shared" si="136"/>
        <v>648</v>
      </c>
      <c r="CL44" s="67"/>
      <c r="CM44" s="377" t="s">
        <v>594</v>
      </c>
      <c r="CN44" s="64">
        <f t="shared" si="117"/>
        <v>571</v>
      </c>
      <c r="CO44" s="69">
        <f t="shared" si="143"/>
        <v>66</v>
      </c>
      <c r="CP44" s="64">
        <f t="shared" si="119"/>
        <v>642</v>
      </c>
      <c r="CQ44" s="64">
        <v>1</v>
      </c>
      <c r="CR44" s="64">
        <f t="shared" si="134"/>
        <v>645.20999999999992</v>
      </c>
      <c r="CS44" s="64">
        <f t="shared" si="120"/>
        <v>847.44999999999993</v>
      </c>
      <c r="CT44" s="66">
        <f t="shared" si="121"/>
        <v>997</v>
      </c>
      <c r="CU44" s="66">
        <f t="shared" si="70"/>
        <v>997</v>
      </c>
      <c r="CV44" s="66">
        <f t="shared" si="71"/>
        <v>997</v>
      </c>
      <c r="CW44" s="67"/>
      <c r="CX44" s="380" t="s">
        <v>595</v>
      </c>
      <c r="CY44" s="64">
        <f t="shared" si="122"/>
        <v>653</v>
      </c>
      <c r="CZ44" s="69">
        <f t="shared" si="144"/>
        <v>82</v>
      </c>
      <c r="DA44" s="64">
        <f t="shared" si="124"/>
        <v>740</v>
      </c>
      <c r="DB44" s="64">
        <v>1</v>
      </c>
      <c r="DC44" s="64">
        <f t="shared" si="47"/>
        <v>743.69999999999993</v>
      </c>
      <c r="DD44" s="64">
        <f t="shared" si="125"/>
        <v>976.65</v>
      </c>
      <c r="DE44" s="66">
        <f t="shared" si="126"/>
        <v>1149</v>
      </c>
      <c r="DF44" s="66">
        <f t="shared" si="72"/>
        <v>1149</v>
      </c>
      <c r="DG44" s="66">
        <f t="shared" si="73"/>
        <v>1149</v>
      </c>
    </row>
    <row r="45" spans="1:111" ht="29.6">
      <c r="A45" s="20" t="s">
        <v>46</v>
      </c>
      <c r="B45" s="3" t="s">
        <v>260</v>
      </c>
      <c r="C45" s="83"/>
      <c r="D45" s="2" t="s">
        <v>17</v>
      </c>
      <c r="E45" s="112">
        <v>1.1476999999999999</v>
      </c>
      <c r="F45" s="12">
        <v>15</v>
      </c>
      <c r="G45" s="11">
        <f t="shared" si="50"/>
        <v>0.85</v>
      </c>
      <c r="H45" s="11">
        <v>1.0049999999999999</v>
      </c>
      <c r="I45" s="11">
        <v>1.01</v>
      </c>
      <c r="J45" s="11">
        <v>1.05</v>
      </c>
      <c r="K45" s="12">
        <v>1</v>
      </c>
      <c r="L45" s="12">
        <v>5</v>
      </c>
      <c r="M45" s="25"/>
      <c r="N45" s="46">
        <f>CEILING(E45*M45*Цены1!$E$45,1)</f>
        <v>0</v>
      </c>
      <c r="O45" s="46"/>
      <c r="AH45" s="3"/>
      <c r="AI45" s="103">
        <f t="shared" si="127"/>
        <v>414</v>
      </c>
      <c r="AJ45" s="60">
        <f t="shared" si="137"/>
        <v>45</v>
      </c>
      <c r="AK45" s="33">
        <f t="shared" si="89"/>
        <v>464</v>
      </c>
      <c r="AL45" s="33">
        <v>1</v>
      </c>
      <c r="AM45" s="33">
        <f t="shared" si="128"/>
        <v>466.31999999999994</v>
      </c>
      <c r="AN45" s="33">
        <f t="shared" si="90"/>
        <v>494.7</v>
      </c>
      <c r="AO45" s="51">
        <f t="shared" si="91"/>
        <v>582</v>
      </c>
      <c r="AR45" s="33">
        <f t="shared" si="92"/>
        <v>1511</v>
      </c>
      <c r="AS45" s="60">
        <f t="shared" si="138"/>
        <v>46</v>
      </c>
      <c r="AT45" s="33">
        <f t="shared" si="94"/>
        <v>1562</v>
      </c>
      <c r="AU45" s="33">
        <v>1.06</v>
      </c>
      <c r="AV45" s="33">
        <f t="shared" si="129"/>
        <v>1569.81</v>
      </c>
      <c r="AW45" s="33">
        <f t="shared" si="95"/>
        <v>1765.45</v>
      </c>
      <c r="AX45" s="51">
        <f t="shared" si="96"/>
        <v>2077</v>
      </c>
      <c r="BA45" s="33">
        <f t="shared" si="97"/>
        <v>1498</v>
      </c>
      <c r="BB45" s="60">
        <f t="shared" si="139"/>
        <v>46</v>
      </c>
      <c r="BC45" s="33">
        <f t="shared" si="99"/>
        <v>1549</v>
      </c>
      <c r="BD45" s="121">
        <f t="shared" si="66"/>
        <v>1.04</v>
      </c>
      <c r="BE45" s="33">
        <f t="shared" si="130"/>
        <v>1556.7449999999999</v>
      </c>
      <c r="BF45" s="33">
        <f t="shared" si="100"/>
        <v>1717</v>
      </c>
      <c r="BG45" s="51">
        <f t="shared" si="101"/>
        <v>2020</v>
      </c>
      <c r="BJ45" s="33">
        <f t="shared" si="102"/>
        <v>1414</v>
      </c>
      <c r="BK45" s="60">
        <f t="shared" si="140"/>
        <v>46</v>
      </c>
      <c r="BL45" s="33">
        <f t="shared" si="104"/>
        <v>1465</v>
      </c>
      <c r="BM45" s="33">
        <v>1</v>
      </c>
      <c r="BN45" s="33">
        <f t="shared" si="131"/>
        <v>1472.3249999999998</v>
      </c>
      <c r="BO45" s="33">
        <f t="shared" si="105"/>
        <v>1561.45</v>
      </c>
      <c r="BP45" s="51">
        <f t="shared" si="106"/>
        <v>1837</v>
      </c>
      <c r="BQ45" s="32"/>
      <c r="BR45" s="32"/>
      <c r="BS45" s="33">
        <f t="shared" si="107"/>
        <v>1108</v>
      </c>
      <c r="BT45" s="60">
        <f t="shared" si="141"/>
        <v>46</v>
      </c>
      <c r="BU45" s="33">
        <f t="shared" si="109"/>
        <v>1159</v>
      </c>
      <c r="BV45" s="33">
        <v>1</v>
      </c>
      <c r="BW45" s="33">
        <f t="shared" si="132"/>
        <v>1164.7949999999998</v>
      </c>
      <c r="BX45" s="33">
        <f t="shared" si="110"/>
        <v>1235.8999999999999</v>
      </c>
      <c r="BY45" s="51">
        <f t="shared" si="111"/>
        <v>1454</v>
      </c>
      <c r="BZ45" s="32"/>
      <c r="CA45" s="32"/>
      <c r="CB45" s="220"/>
      <c r="CC45" s="64">
        <f t="shared" si="112"/>
        <v>367</v>
      </c>
      <c r="CD45" s="69">
        <f t="shared" si="142"/>
        <v>45</v>
      </c>
      <c r="CE45" s="64">
        <f t="shared" si="114"/>
        <v>417</v>
      </c>
      <c r="CF45" s="64">
        <v>1</v>
      </c>
      <c r="CG45" s="64">
        <f t="shared" si="133"/>
        <v>419.08499999999998</v>
      </c>
      <c r="CH45" s="64">
        <f t="shared" si="115"/>
        <v>444.55</v>
      </c>
      <c r="CI45" s="66">
        <f t="shared" si="116"/>
        <v>523</v>
      </c>
      <c r="CJ45" s="66">
        <f t="shared" si="135"/>
        <v>523</v>
      </c>
      <c r="CK45" s="66">
        <f t="shared" si="136"/>
        <v>523</v>
      </c>
      <c r="CL45" s="67"/>
      <c r="CM45" s="378"/>
      <c r="CN45" s="64">
        <f t="shared" si="117"/>
        <v>571</v>
      </c>
      <c r="CO45" s="69">
        <f t="shared" si="143"/>
        <v>66</v>
      </c>
      <c r="CP45" s="64">
        <f t="shared" si="119"/>
        <v>642</v>
      </c>
      <c r="CQ45" s="64">
        <v>1</v>
      </c>
      <c r="CR45" s="64">
        <f t="shared" si="134"/>
        <v>645.20999999999992</v>
      </c>
      <c r="CS45" s="64">
        <f t="shared" si="120"/>
        <v>684.25</v>
      </c>
      <c r="CT45" s="66">
        <f t="shared" si="121"/>
        <v>805</v>
      </c>
      <c r="CU45" s="66">
        <f t="shared" si="70"/>
        <v>805</v>
      </c>
      <c r="CV45" s="66">
        <f t="shared" si="71"/>
        <v>805</v>
      </c>
      <c r="CW45" s="67"/>
      <c r="CX45" s="381"/>
      <c r="CY45" s="64">
        <f t="shared" si="122"/>
        <v>653</v>
      </c>
      <c r="CZ45" s="69">
        <f t="shared" si="144"/>
        <v>82</v>
      </c>
      <c r="DA45" s="64">
        <f t="shared" si="124"/>
        <v>740</v>
      </c>
      <c r="DB45" s="64">
        <v>1</v>
      </c>
      <c r="DC45" s="64">
        <f t="shared" si="47"/>
        <v>743.69999999999993</v>
      </c>
      <c r="DD45" s="64">
        <f t="shared" si="125"/>
        <v>788.8</v>
      </c>
      <c r="DE45" s="66">
        <f t="shared" si="126"/>
        <v>928</v>
      </c>
      <c r="DF45" s="66">
        <f t="shared" si="72"/>
        <v>928</v>
      </c>
      <c r="DG45" s="66">
        <f t="shared" si="73"/>
        <v>928</v>
      </c>
    </row>
    <row r="46" spans="1:111" ht="29.6">
      <c r="A46" s="20" t="s">
        <v>47</v>
      </c>
      <c r="B46" s="22" t="s">
        <v>261</v>
      </c>
      <c r="C46" s="82"/>
      <c r="D46" s="2" t="s">
        <v>17</v>
      </c>
      <c r="E46" s="112">
        <v>1.1476999999999999</v>
      </c>
      <c r="F46" s="12">
        <v>15</v>
      </c>
      <c r="G46" s="11">
        <f t="shared" si="50"/>
        <v>0.85</v>
      </c>
      <c r="H46" s="11">
        <v>1.0049999999999999</v>
      </c>
      <c r="I46" s="11">
        <v>1.01</v>
      </c>
      <c r="J46" s="11">
        <v>1.35</v>
      </c>
      <c r="K46" s="12">
        <v>1</v>
      </c>
      <c r="L46" s="12">
        <v>5</v>
      </c>
      <c r="M46" s="25"/>
      <c r="N46" s="46">
        <f>CEILING(E46*M46*Цены1!$E$45,1)</f>
        <v>0</v>
      </c>
      <c r="O46" s="46"/>
      <c r="AH46" s="22"/>
      <c r="AI46" s="103">
        <f t="shared" si="127"/>
        <v>414</v>
      </c>
      <c r="AJ46" s="60">
        <f t="shared" si="137"/>
        <v>45</v>
      </c>
      <c r="AK46" s="33">
        <f t="shared" si="89"/>
        <v>464</v>
      </c>
      <c r="AL46" s="33">
        <v>1</v>
      </c>
      <c r="AM46" s="33">
        <f t="shared" si="128"/>
        <v>466.31999999999994</v>
      </c>
      <c r="AN46" s="33">
        <f t="shared" si="90"/>
        <v>636.65</v>
      </c>
      <c r="AO46" s="51">
        <f t="shared" si="91"/>
        <v>749</v>
      </c>
      <c r="AR46" s="33">
        <f t="shared" si="92"/>
        <v>1511</v>
      </c>
      <c r="AS46" s="60">
        <f t="shared" si="138"/>
        <v>46</v>
      </c>
      <c r="AT46" s="33">
        <f t="shared" si="94"/>
        <v>1562</v>
      </c>
      <c r="AU46" s="33">
        <v>1.06</v>
      </c>
      <c r="AV46" s="33">
        <f t="shared" si="129"/>
        <v>1569.81</v>
      </c>
      <c r="AW46" s="33">
        <f t="shared" si="95"/>
        <v>2269.5</v>
      </c>
      <c r="AX46" s="51">
        <f t="shared" si="96"/>
        <v>2670</v>
      </c>
      <c r="BA46" s="33">
        <f t="shared" si="97"/>
        <v>1498</v>
      </c>
      <c r="BB46" s="60">
        <f t="shared" si="139"/>
        <v>46</v>
      </c>
      <c r="BC46" s="33">
        <f t="shared" si="99"/>
        <v>1549</v>
      </c>
      <c r="BD46" s="121">
        <f t="shared" si="66"/>
        <v>1.04</v>
      </c>
      <c r="BE46" s="33">
        <f t="shared" si="130"/>
        <v>1556.7449999999999</v>
      </c>
      <c r="BF46" s="33">
        <f t="shared" si="100"/>
        <v>2208.2999999999997</v>
      </c>
      <c r="BG46" s="51">
        <f t="shared" si="101"/>
        <v>2598</v>
      </c>
      <c r="BJ46" s="33">
        <f t="shared" si="102"/>
        <v>1414</v>
      </c>
      <c r="BK46" s="60">
        <f t="shared" si="140"/>
        <v>46</v>
      </c>
      <c r="BL46" s="33">
        <f t="shared" si="104"/>
        <v>1465</v>
      </c>
      <c r="BM46" s="33">
        <v>1</v>
      </c>
      <c r="BN46" s="33">
        <f t="shared" si="131"/>
        <v>1472.3249999999998</v>
      </c>
      <c r="BO46" s="33">
        <f t="shared" si="105"/>
        <v>2007.7</v>
      </c>
      <c r="BP46" s="51">
        <f t="shared" si="106"/>
        <v>2362</v>
      </c>
      <c r="BQ46" s="32"/>
      <c r="BR46" s="32"/>
      <c r="BS46" s="33">
        <f t="shared" si="107"/>
        <v>1108</v>
      </c>
      <c r="BT46" s="60">
        <f t="shared" si="141"/>
        <v>46</v>
      </c>
      <c r="BU46" s="33">
        <f t="shared" si="109"/>
        <v>1159</v>
      </c>
      <c r="BV46" s="33">
        <v>1</v>
      </c>
      <c r="BW46" s="33">
        <f t="shared" si="132"/>
        <v>1164.7949999999998</v>
      </c>
      <c r="BX46" s="33">
        <f t="shared" si="110"/>
        <v>1588.6499999999999</v>
      </c>
      <c r="BY46" s="51">
        <f t="shared" si="111"/>
        <v>1869</v>
      </c>
      <c r="BZ46" s="32"/>
      <c r="CA46" s="32"/>
      <c r="CB46" s="218" t="s">
        <v>593</v>
      </c>
      <c r="CC46" s="64">
        <f t="shared" si="112"/>
        <v>367</v>
      </c>
      <c r="CD46" s="69">
        <f t="shared" si="142"/>
        <v>45</v>
      </c>
      <c r="CE46" s="64">
        <f t="shared" si="114"/>
        <v>417</v>
      </c>
      <c r="CF46" s="64">
        <v>1</v>
      </c>
      <c r="CG46" s="64">
        <f t="shared" si="133"/>
        <v>419.08499999999998</v>
      </c>
      <c r="CH46" s="64">
        <f t="shared" si="115"/>
        <v>572.04999999999995</v>
      </c>
      <c r="CI46" s="66">
        <f t="shared" si="116"/>
        <v>673</v>
      </c>
      <c r="CJ46" s="66">
        <f t="shared" si="135"/>
        <v>673</v>
      </c>
      <c r="CK46" s="66">
        <f t="shared" si="136"/>
        <v>673</v>
      </c>
      <c r="CL46" s="67"/>
      <c r="CM46" s="379"/>
      <c r="CN46" s="64">
        <f t="shared" si="117"/>
        <v>571</v>
      </c>
      <c r="CO46" s="69">
        <f t="shared" si="143"/>
        <v>66</v>
      </c>
      <c r="CP46" s="64">
        <f t="shared" si="119"/>
        <v>642</v>
      </c>
      <c r="CQ46" s="64">
        <v>1</v>
      </c>
      <c r="CR46" s="64">
        <f t="shared" si="134"/>
        <v>645.20999999999992</v>
      </c>
      <c r="CS46" s="64">
        <f t="shared" si="120"/>
        <v>879.75</v>
      </c>
      <c r="CT46" s="66">
        <f t="shared" si="121"/>
        <v>1035</v>
      </c>
      <c r="CU46" s="66">
        <f t="shared" si="70"/>
        <v>1035</v>
      </c>
      <c r="CV46" s="66">
        <f t="shared" si="71"/>
        <v>1035</v>
      </c>
      <c r="CW46" s="67"/>
      <c r="CX46" s="382"/>
      <c r="CY46" s="64">
        <f t="shared" si="122"/>
        <v>653</v>
      </c>
      <c r="CZ46" s="69">
        <f t="shared" si="144"/>
        <v>82</v>
      </c>
      <c r="DA46" s="64">
        <f t="shared" si="124"/>
        <v>740</v>
      </c>
      <c r="DB46" s="64">
        <v>1</v>
      </c>
      <c r="DC46" s="64">
        <f t="shared" si="47"/>
        <v>743.69999999999993</v>
      </c>
      <c r="DD46" s="64">
        <f t="shared" si="125"/>
        <v>1014.05</v>
      </c>
      <c r="DE46" s="66">
        <f t="shared" si="126"/>
        <v>1193</v>
      </c>
      <c r="DF46" s="66">
        <f t="shared" si="72"/>
        <v>1193</v>
      </c>
      <c r="DG46" s="66">
        <f t="shared" si="73"/>
        <v>1193</v>
      </c>
    </row>
    <row r="47" spans="1:111" ht="44.4">
      <c r="A47" s="20" t="s">
        <v>48</v>
      </c>
      <c r="B47" s="3" t="s">
        <v>262</v>
      </c>
      <c r="C47" s="22" t="s">
        <v>622</v>
      </c>
      <c r="D47" s="2" t="s">
        <v>17</v>
      </c>
      <c r="E47" s="7">
        <v>1.1189</v>
      </c>
      <c r="F47" s="12">
        <v>15</v>
      </c>
      <c r="G47" s="11">
        <f t="shared" si="50"/>
        <v>0.85</v>
      </c>
      <c r="H47" s="11">
        <v>1.1000000000000001</v>
      </c>
      <c r="I47" s="11">
        <v>1.1000000000000001</v>
      </c>
      <c r="J47" s="11">
        <v>1</v>
      </c>
      <c r="K47" s="12">
        <v>1.05</v>
      </c>
      <c r="L47" s="12">
        <v>5</v>
      </c>
      <c r="M47" s="25"/>
      <c r="N47" s="46">
        <f>CEILING(E47*M47*Цены1!$E$45,1)</f>
        <v>0</v>
      </c>
      <c r="O47" s="46"/>
      <c r="P47" s="233">
        <f t="shared" ref="P47:P78" si="146">CEILING($E47*Q$2,1)</f>
        <v>367</v>
      </c>
      <c r="Q47" s="55">
        <f t="shared" ref="Q47:Q54" si="147">CEILING($E47*R$2*T$2*$K47,1)</f>
        <v>75</v>
      </c>
      <c r="R47" s="33">
        <f>P47+Q47+$L47</f>
        <v>447</v>
      </c>
      <c r="S47" s="33">
        <v>1</v>
      </c>
      <c r="T47" s="33">
        <f>R47*$H47</f>
        <v>491.70000000000005</v>
      </c>
      <c r="U47" s="33">
        <f>V47*$G47</f>
        <v>541.44999999999993</v>
      </c>
      <c r="V47" s="51">
        <f>CEILING(T47*$I47/$G47*$J47*S47,1)</f>
        <v>637</v>
      </c>
      <c r="W47" s="33"/>
      <c r="X47" s="33"/>
      <c r="Y47" s="234">
        <f t="shared" ref="Y47" si="148">CEILING($E47*Z$2,1)</f>
        <v>419</v>
      </c>
      <c r="Z47" s="54">
        <f t="shared" ref="Z47:Z78" si="149">CEILING($E47*AA$2*AB$2*$K47,1)</f>
        <v>112</v>
      </c>
      <c r="AA47" s="33">
        <f>Y47+Z47+$L47</f>
        <v>536</v>
      </c>
      <c r="AB47" s="33">
        <v>1</v>
      </c>
      <c r="AC47" s="33">
        <f>AA47*$H47</f>
        <v>589.6</v>
      </c>
      <c r="AD47" s="33">
        <f>AE47*$G47</f>
        <v>649.4</v>
      </c>
      <c r="AE47" s="51">
        <f>CEILING(AC47*$I47/$G47*$J47*AB47,1)</f>
        <v>764</v>
      </c>
      <c r="AH47" s="3"/>
      <c r="AI47" s="103">
        <f t="shared" si="127"/>
        <v>403</v>
      </c>
      <c r="AJ47" s="55">
        <f>CEILING($E47*AK$2*AM$2*$K47,1)</f>
        <v>92</v>
      </c>
      <c r="AK47" s="33">
        <f t="shared" si="89"/>
        <v>500</v>
      </c>
      <c r="AL47" s="33">
        <v>1</v>
      </c>
      <c r="AM47" s="33">
        <f t="shared" si="128"/>
        <v>550</v>
      </c>
      <c r="AN47" s="33">
        <f t="shared" si="90"/>
        <v>605.19999999999993</v>
      </c>
      <c r="AO47" s="51">
        <f t="shared" si="91"/>
        <v>712</v>
      </c>
      <c r="AR47" s="33">
        <f t="shared" si="92"/>
        <v>1473</v>
      </c>
      <c r="AS47" s="55">
        <f>CEILING($E47*AT$2*AV$2*$K47,1)</f>
        <v>93</v>
      </c>
      <c r="AT47" s="33">
        <f t="shared" si="94"/>
        <v>1571</v>
      </c>
      <c r="AU47" s="33">
        <v>1.06</v>
      </c>
      <c r="AV47" s="33">
        <f t="shared" si="129"/>
        <v>1728.1000000000001</v>
      </c>
      <c r="AW47" s="33">
        <f t="shared" si="95"/>
        <v>2015.35</v>
      </c>
      <c r="AX47" s="51">
        <f t="shared" si="96"/>
        <v>2371</v>
      </c>
      <c r="BA47" s="33">
        <f t="shared" si="97"/>
        <v>1460</v>
      </c>
      <c r="BB47" s="55">
        <f>CEILING($E47*BC$2*BE$2*$K47,1)</f>
        <v>93</v>
      </c>
      <c r="BC47" s="33">
        <f t="shared" si="99"/>
        <v>1558</v>
      </c>
      <c r="BD47" s="121">
        <f t="shared" si="66"/>
        <v>1.04</v>
      </c>
      <c r="BE47" s="33">
        <f t="shared" si="130"/>
        <v>1713.8000000000002</v>
      </c>
      <c r="BF47" s="33">
        <f t="shared" si="100"/>
        <v>1960.95</v>
      </c>
      <c r="BG47" s="51">
        <f t="shared" si="101"/>
        <v>2307</v>
      </c>
      <c r="BJ47" s="33">
        <f>CEILING($E47*BK$2,1)</f>
        <v>1378</v>
      </c>
      <c r="BK47" s="55">
        <f>CEILING($E47*BL$2*BN$2*$K47,1)</f>
        <v>93</v>
      </c>
      <c r="BL47" s="33">
        <f t="shared" si="104"/>
        <v>1476</v>
      </c>
      <c r="BM47" s="33">
        <v>1</v>
      </c>
      <c r="BN47" s="33">
        <f t="shared" si="131"/>
        <v>1623.6000000000001</v>
      </c>
      <c r="BO47" s="33">
        <f t="shared" si="105"/>
        <v>1786.7</v>
      </c>
      <c r="BP47" s="51">
        <f t="shared" si="106"/>
        <v>2102</v>
      </c>
      <c r="BQ47" s="32"/>
      <c r="BR47" s="32"/>
      <c r="BS47" s="33">
        <f t="shared" si="107"/>
        <v>1080</v>
      </c>
      <c r="BT47" s="55">
        <f>CEILING($E47*BU$2*BW$2*$K47,1)</f>
        <v>93</v>
      </c>
      <c r="BU47" s="33">
        <f t="shared" si="109"/>
        <v>1178</v>
      </c>
      <c r="BV47" s="33">
        <v>1</v>
      </c>
      <c r="BW47" s="33">
        <f t="shared" si="132"/>
        <v>1295.8000000000002</v>
      </c>
      <c r="BX47" s="33">
        <f t="shared" si="110"/>
        <v>1425.45</v>
      </c>
      <c r="BY47" s="51">
        <f t="shared" si="111"/>
        <v>1677</v>
      </c>
      <c r="BZ47" s="32"/>
      <c r="CA47" s="32"/>
      <c r="CB47" s="219"/>
      <c r="CC47" s="33">
        <f t="shared" si="112"/>
        <v>358</v>
      </c>
      <c r="CD47" s="55">
        <f>CEILING($E47*CE$2*CG$2*$K47,1)</f>
        <v>91</v>
      </c>
      <c r="CE47" s="33">
        <f t="shared" si="114"/>
        <v>454</v>
      </c>
      <c r="CF47" s="33">
        <v>1</v>
      </c>
      <c r="CG47" s="33">
        <f t="shared" si="133"/>
        <v>499.40000000000003</v>
      </c>
      <c r="CH47" s="33">
        <f t="shared" si="115"/>
        <v>549.94999999999993</v>
      </c>
      <c r="CI47" s="51">
        <f t="shared" si="116"/>
        <v>647</v>
      </c>
      <c r="CJ47" s="51">
        <f t="shared" si="135"/>
        <v>647</v>
      </c>
      <c r="CK47" s="51">
        <f t="shared" si="136"/>
        <v>647</v>
      </c>
      <c r="CL47" s="32"/>
      <c r="CM47" s="377" t="s">
        <v>594</v>
      </c>
      <c r="CN47" s="64">
        <f t="shared" si="117"/>
        <v>556</v>
      </c>
      <c r="CO47" s="55">
        <f t="shared" ref="CO47:CO53" si="150">CEILING($E47*CP$2*CR$2*$K47,1)</f>
        <v>134</v>
      </c>
      <c r="CP47" s="64">
        <f t="shared" si="119"/>
        <v>695</v>
      </c>
      <c r="CQ47" s="64">
        <v>1</v>
      </c>
      <c r="CR47" s="64">
        <f t="shared" si="134"/>
        <v>764.50000000000011</v>
      </c>
      <c r="CS47" s="64">
        <f t="shared" si="120"/>
        <v>841.5</v>
      </c>
      <c r="CT47" s="66">
        <f t="shared" si="121"/>
        <v>990</v>
      </c>
      <c r="CU47" s="66">
        <f t="shared" si="70"/>
        <v>990</v>
      </c>
      <c r="CV47" s="66">
        <f t="shared" si="71"/>
        <v>990</v>
      </c>
      <c r="CW47" s="32"/>
      <c r="CX47" s="380" t="s">
        <v>595</v>
      </c>
      <c r="CY47" s="64">
        <f t="shared" si="122"/>
        <v>637</v>
      </c>
      <c r="CZ47" s="55">
        <f t="shared" ref="CZ47:CZ53" si="151">CEILING($E47*DA$2*DC$2*$K47,1)</f>
        <v>167</v>
      </c>
      <c r="DA47" s="64">
        <f t="shared" si="124"/>
        <v>809</v>
      </c>
      <c r="DB47" s="64">
        <v>1</v>
      </c>
      <c r="DC47" s="64">
        <f t="shared" si="47"/>
        <v>889.90000000000009</v>
      </c>
      <c r="DD47" s="64">
        <f t="shared" si="125"/>
        <v>979.19999999999993</v>
      </c>
      <c r="DE47" s="66">
        <f t="shared" si="126"/>
        <v>1152</v>
      </c>
      <c r="DF47" s="66">
        <f t="shared" si="72"/>
        <v>1152</v>
      </c>
      <c r="DG47" s="66">
        <f t="shared" si="73"/>
        <v>1152</v>
      </c>
    </row>
    <row r="48" spans="1:111" s="16" customFormat="1" ht="44.4">
      <c r="A48" s="20" t="s">
        <v>49</v>
      </c>
      <c r="B48" s="342" t="s">
        <v>263</v>
      </c>
      <c r="C48" s="88"/>
      <c r="D48" s="21" t="s">
        <v>119</v>
      </c>
      <c r="E48" s="7">
        <v>1.1189</v>
      </c>
      <c r="F48" s="12">
        <v>15</v>
      </c>
      <c r="G48" s="11">
        <f t="shared" si="50"/>
        <v>0.85</v>
      </c>
      <c r="H48" s="11">
        <v>1.1000000000000001</v>
      </c>
      <c r="I48" s="11">
        <v>1.1000000000000001</v>
      </c>
      <c r="J48" s="11">
        <v>1.2</v>
      </c>
      <c r="K48" s="12">
        <v>1.05</v>
      </c>
      <c r="L48" s="12">
        <v>5</v>
      </c>
      <c r="M48" s="25"/>
      <c r="N48" s="46">
        <f>CEILING(E48*M48*Цены1!$E$45,1)</f>
        <v>0</v>
      </c>
      <c r="O48" s="46"/>
      <c r="P48" s="233">
        <f t="shared" si="146"/>
        <v>367</v>
      </c>
      <c r="Q48" s="55">
        <f t="shared" si="147"/>
        <v>75</v>
      </c>
      <c r="R48" s="33">
        <f t="shared" ref="R48:R50" si="152">P48+Q48+$L48</f>
        <v>447</v>
      </c>
      <c r="S48" s="33">
        <v>1</v>
      </c>
      <c r="T48" s="33">
        <f t="shared" ref="T48:T50" si="153">R48*$H48</f>
        <v>491.70000000000005</v>
      </c>
      <c r="U48" s="33">
        <f t="shared" ref="U48:U50" si="154">V48*$G48</f>
        <v>649.4</v>
      </c>
      <c r="V48" s="51">
        <f t="shared" ref="V48:V50" si="155">CEILING(T48*$I48/$G48*$J48*S48,1)</f>
        <v>764</v>
      </c>
      <c r="W48" s="33"/>
      <c r="X48" s="33"/>
      <c r="Y48" s="234">
        <f t="shared" ref="Y48:Y79" si="156">CEILING($E48*Z$2,1)</f>
        <v>419</v>
      </c>
      <c r="Z48" s="54">
        <f t="shared" si="149"/>
        <v>112</v>
      </c>
      <c r="AA48" s="33">
        <f t="shared" ref="AA48:AA50" si="157">Y48+Z48+$L48</f>
        <v>536</v>
      </c>
      <c r="AB48" s="33">
        <v>2</v>
      </c>
      <c r="AC48" s="33">
        <f t="shared" ref="AC48:AC50" si="158">AA48*$H48</f>
        <v>589.6</v>
      </c>
      <c r="AD48" s="33">
        <f t="shared" ref="AD48:AD50" si="159">AE48*$G48</f>
        <v>1557.2</v>
      </c>
      <c r="AE48" s="51">
        <f t="shared" ref="AE48:AE50" si="160">CEILING(AC48*$I48/$G48*$J48*AB48,1)</f>
        <v>1832</v>
      </c>
      <c r="AF48" s="32"/>
      <c r="AG48" s="32"/>
      <c r="AH48" s="22"/>
      <c r="AI48" s="103">
        <f t="shared" si="127"/>
        <v>403</v>
      </c>
      <c r="AJ48" s="55">
        <f>CEILING($E48*AK$2*AM$2*$K48,1)</f>
        <v>92</v>
      </c>
      <c r="AK48" s="33">
        <f t="shared" si="89"/>
        <v>500</v>
      </c>
      <c r="AL48" s="33">
        <v>1</v>
      </c>
      <c r="AM48" s="33">
        <f t="shared" si="128"/>
        <v>550</v>
      </c>
      <c r="AN48" s="33">
        <f t="shared" si="90"/>
        <v>726.75</v>
      </c>
      <c r="AO48" s="51">
        <f t="shared" si="91"/>
        <v>855</v>
      </c>
      <c r="AP48" s="32"/>
      <c r="AQ48" s="32"/>
      <c r="AR48" s="33">
        <f t="shared" si="92"/>
        <v>1473</v>
      </c>
      <c r="AS48" s="55">
        <f>CEILING($E48*AT$2*AV$2*$K48,1)</f>
        <v>93</v>
      </c>
      <c r="AT48" s="33">
        <f t="shared" si="94"/>
        <v>1571</v>
      </c>
      <c r="AU48" s="33">
        <v>1.06</v>
      </c>
      <c r="AV48" s="33">
        <f t="shared" si="129"/>
        <v>1728.1000000000001</v>
      </c>
      <c r="AW48" s="33">
        <f t="shared" si="95"/>
        <v>2418.25</v>
      </c>
      <c r="AX48" s="51">
        <f t="shared" si="96"/>
        <v>2845</v>
      </c>
      <c r="AY48" s="32"/>
      <c r="AZ48" s="32"/>
      <c r="BA48" s="33">
        <f t="shared" si="97"/>
        <v>1460</v>
      </c>
      <c r="BB48" s="55">
        <f>CEILING($E48*BC$2*BE$2*$K48,1)</f>
        <v>93</v>
      </c>
      <c r="BC48" s="33">
        <f t="shared" si="99"/>
        <v>1558</v>
      </c>
      <c r="BD48" s="121">
        <f t="shared" si="66"/>
        <v>1.04</v>
      </c>
      <c r="BE48" s="33">
        <f t="shared" si="130"/>
        <v>1713.8000000000002</v>
      </c>
      <c r="BF48" s="33">
        <f t="shared" si="100"/>
        <v>2352.7999999999997</v>
      </c>
      <c r="BG48" s="51">
        <f t="shared" si="101"/>
        <v>2768</v>
      </c>
      <c r="BH48" s="32"/>
      <c r="BI48" s="32"/>
      <c r="BJ48" s="33">
        <f t="shared" si="102"/>
        <v>1378</v>
      </c>
      <c r="BK48" s="55">
        <f>CEILING($E48*BL$2*BN$2*$K48,1)</f>
        <v>93</v>
      </c>
      <c r="BL48" s="33">
        <f t="shared" si="104"/>
        <v>1476</v>
      </c>
      <c r="BM48" s="33">
        <v>1</v>
      </c>
      <c r="BN48" s="33">
        <f t="shared" si="131"/>
        <v>1623.6000000000001</v>
      </c>
      <c r="BO48" s="33">
        <f t="shared" si="105"/>
        <v>2143.6999999999998</v>
      </c>
      <c r="BP48" s="51">
        <f t="shared" si="106"/>
        <v>2522</v>
      </c>
      <c r="BQ48" s="32"/>
      <c r="BR48" s="32"/>
      <c r="BS48" s="33">
        <f t="shared" si="107"/>
        <v>1080</v>
      </c>
      <c r="BT48" s="55">
        <f>CEILING($E48*BU$2*BW$2*$K48,1)</f>
        <v>93</v>
      </c>
      <c r="BU48" s="33">
        <f t="shared" si="109"/>
        <v>1178</v>
      </c>
      <c r="BV48" s="33">
        <v>1</v>
      </c>
      <c r="BW48" s="33">
        <f t="shared" si="132"/>
        <v>1295.8000000000002</v>
      </c>
      <c r="BX48" s="33">
        <f t="shared" si="110"/>
        <v>1711.05</v>
      </c>
      <c r="BY48" s="51">
        <f t="shared" si="111"/>
        <v>2013</v>
      </c>
      <c r="BZ48" s="32"/>
      <c r="CA48" s="32"/>
      <c r="CB48" s="220"/>
      <c r="CC48" s="33">
        <f t="shared" si="112"/>
        <v>358</v>
      </c>
      <c r="CD48" s="55">
        <f>CEILING($E48*CE$2*CG$2*$K48,1)</f>
        <v>91</v>
      </c>
      <c r="CE48" s="33">
        <f t="shared" si="114"/>
        <v>454</v>
      </c>
      <c r="CF48" s="33">
        <v>1</v>
      </c>
      <c r="CG48" s="33">
        <f t="shared" si="133"/>
        <v>499.40000000000003</v>
      </c>
      <c r="CH48" s="33">
        <f t="shared" si="115"/>
        <v>659.6</v>
      </c>
      <c r="CI48" s="51">
        <f t="shared" si="116"/>
        <v>776</v>
      </c>
      <c r="CJ48" s="51">
        <f t="shared" si="135"/>
        <v>776</v>
      </c>
      <c r="CK48" s="51">
        <f t="shared" si="136"/>
        <v>776</v>
      </c>
      <c r="CL48" s="32"/>
      <c r="CM48" s="378"/>
      <c r="CN48" s="64">
        <f t="shared" si="117"/>
        <v>556</v>
      </c>
      <c r="CO48" s="55">
        <f t="shared" si="150"/>
        <v>134</v>
      </c>
      <c r="CP48" s="64">
        <f t="shared" si="119"/>
        <v>695</v>
      </c>
      <c r="CQ48" s="64">
        <v>1</v>
      </c>
      <c r="CR48" s="64">
        <f t="shared" si="134"/>
        <v>764.50000000000011</v>
      </c>
      <c r="CS48" s="64">
        <f t="shared" si="120"/>
        <v>1009.8</v>
      </c>
      <c r="CT48" s="66">
        <f t="shared" si="121"/>
        <v>1188</v>
      </c>
      <c r="CU48" s="66">
        <f t="shared" si="70"/>
        <v>1188</v>
      </c>
      <c r="CV48" s="66">
        <f t="shared" si="71"/>
        <v>1188</v>
      </c>
      <c r="CW48" s="32"/>
      <c r="CX48" s="381"/>
      <c r="CY48" s="64">
        <f t="shared" si="122"/>
        <v>637</v>
      </c>
      <c r="CZ48" s="55">
        <f t="shared" si="151"/>
        <v>167</v>
      </c>
      <c r="DA48" s="64">
        <f t="shared" si="124"/>
        <v>809</v>
      </c>
      <c r="DB48" s="64">
        <v>1</v>
      </c>
      <c r="DC48" s="64">
        <f t="shared" si="47"/>
        <v>889.90000000000009</v>
      </c>
      <c r="DD48" s="64">
        <f t="shared" si="125"/>
        <v>1174.7</v>
      </c>
      <c r="DE48" s="66">
        <f t="shared" si="126"/>
        <v>1382</v>
      </c>
      <c r="DF48" s="66">
        <f t="shared" si="72"/>
        <v>1382</v>
      </c>
      <c r="DG48" s="66">
        <f t="shared" si="73"/>
        <v>1382</v>
      </c>
    </row>
    <row r="49" spans="1:111" ht="44.4">
      <c r="A49" s="20" t="s">
        <v>50</v>
      </c>
      <c r="B49" s="3" t="s">
        <v>264</v>
      </c>
      <c r="C49" s="22" t="s">
        <v>623</v>
      </c>
      <c r="D49" s="21" t="s">
        <v>120</v>
      </c>
      <c r="E49" s="7">
        <v>1.1189</v>
      </c>
      <c r="F49" s="12">
        <v>15</v>
      </c>
      <c r="G49" s="11">
        <f t="shared" si="50"/>
        <v>0.85</v>
      </c>
      <c r="H49" s="11">
        <v>1.1000000000000001</v>
      </c>
      <c r="I49" s="11">
        <v>1.1000000000000001</v>
      </c>
      <c r="J49" s="11">
        <v>1</v>
      </c>
      <c r="K49" s="12">
        <v>1.05</v>
      </c>
      <c r="L49" s="12">
        <v>5</v>
      </c>
      <c r="M49" s="25"/>
      <c r="N49" s="46">
        <f>CEILING(E49*M49*Цены1!$E$45,1)</f>
        <v>0</v>
      </c>
      <c r="O49" s="46"/>
      <c r="P49" s="233">
        <f t="shared" si="146"/>
        <v>367</v>
      </c>
      <c r="Q49" s="55">
        <f t="shared" si="147"/>
        <v>75</v>
      </c>
      <c r="R49" s="33">
        <f t="shared" si="152"/>
        <v>447</v>
      </c>
      <c r="S49" s="33">
        <v>1</v>
      </c>
      <c r="T49" s="33">
        <f t="shared" si="153"/>
        <v>491.70000000000005</v>
      </c>
      <c r="U49" s="33">
        <f t="shared" si="154"/>
        <v>541.44999999999993</v>
      </c>
      <c r="V49" s="51">
        <f t="shared" si="155"/>
        <v>637</v>
      </c>
      <c r="W49" s="33"/>
      <c r="X49" s="33"/>
      <c r="Y49" s="234">
        <f t="shared" si="156"/>
        <v>419</v>
      </c>
      <c r="Z49" s="54">
        <f t="shared" si="149"/>
        <v>112</v>
      </c>
      <c r="AA49" s="33">
        <f t="shared" si="157"/>
        <v>536</v>
      </c>
      <c r="AB49" s="33">
        <v>3</v>
      </c>
      <c r="AC49" s="33">
        <f t="shared" si="158"/>
        <v>589.6</v>
      </c>
      <c r="AD49" s="33">
        <f t="shared" si="159"/>
        <v>1946.5</v>
      </c>
      <c r="AE49" s="51">
        <f t="shared" si="160"/>
        <v>2290</v>
      </c>
      <c r="AH49" s="3"/>
      <c r="AI49" s="103">
        <f t="shared" si="127"/>
        <v>403</v>
      </c>
      <c r="AJ49" s="55">
        <f>CEILING($E49*AK$2*AM$2*$K49,1)</f>
        <v>92</v>
      </c>
      <c r="AK49" s="33">
        <f t="shared" si="89"/>
        <v>500</v>
      </c>
      <c r="AL49" s="33">
        <v>1</v>
      </c>
      <c r="AM49" s="33">
        <f t="shared" si="128"/>
        <v>550</v>
      </c>
      <c r="AN49" s="33">
        <f t="shared" si="90"/>
        <v>605.19999999999993</v>
      </c>
      <c r="AO49" s="51">
        <f t="shared" si="91"/>
        <v>712</v>
      </c>
      <c r="AR49" s="33">
        <f t="shared" si="92"/>
        <v>1473</v>
      </c>
      <c r="AS49" s="55">
        <f>CEILING($E49*AT$2*AV$2*$K49,1)</f>
        <v>93</v>
      </c>
      <c r="AT49" s="33">
        <f t="shared" si="94"/>
        <v>1571</v>
      </c>
      <c r="AU49" s="33">
        <v>1.06</v>
      </c>
      <c r="AV49" s="33">
        <f t="shared" si="129"/>
        <v>1728.1000000000001</v>
      </c>
      <c r="AW49" s="33">
        <f t="shared" si="95"/>
        <v>2015.35</v>
      </c>
      <c r="AX49" s="51">
        <f t="shared" si="96"/>
        <v>2371</v>
      </c>
      <c r="BA49" s="33">
        <f t="shared" si="97"/>
        <v>1460</v>
      </c>
      <c r="BB49" s="55">
        <f>CEILING($E49*BC$2*BE$2*$K49,1)</f>
        <v>93</v>
      </c>
      <c r="BC49" s="33">
        <f t="shared" si="99"/>
        <v>1558</v>
      </c>
      <c r="BD49" s="121">
        <f t="shared" si="66"/>
        <v>1.04</v>
      </c>
      <c r="BE49" s="33">
        <f t="shared" si="130"/>
        <v>1713.8000000000002</v>
      </c>
      <c r="BF49" s="33">
        <f t="shared" si="100"/>
        <v>1960.95</v>
      </c>
      <c r="BG49" s="51">
        <f t="shared" si="101"/>
        <v>2307</v>
      </c>
      <c r="BJ49" s="33">
        <f t="shared" si="102"/>
        <v>1378</v>
      </c>
      <c r="BK49" s="55">
        <f>CEILING($E49*BL$2*BN$2*$K49,1)</f>
        <v>93</v>
      </c>
      <c r="BL49" s="33">
        <f t="shared" si="104"/>
        <v>1476</v>
      </c>
      <c r="BM49" s="33">
        <v>1</v>
      </c>
      <c r="BN49" s="33">
        <f t="shared" si="131"/>
        <v>1623.6000000000001</v>
      </c>
      <c r="BO49" s="33">
        <f t="shared" si="105"/>
        <v>1786.7</v>
      </c>
      <c r="BP49" s="51">
        <f t="shared" si="106"/>
        <v>2102</v>
      </c>
      <c r="BQ49" s="32"/>
      <c r="BR49" s="32"/>
      <c r="BS49" s="33">
        <f t="shared" si="107"/>
        <v>1080</v>
      </c>
      <c r="BT49" s="55">
        <f>CEILING($E49*BU$2*BW$2*$K49,1)</f>
        <v>93</v>
      </c>
      <c r="BU49" s="33">
        <f t="shared" si="109"/>
        <v>1178</v>
      </c>
      <c r="BV49" s="33">
        <v>1</v>
      </c>
      <c r="BW49" s="33">
        <f t="shared" si="132"/>
        <v>1295.8000000000002</v>
      </c>
      <c r="BX49" s="33">
        <f t="shared" si="110"/>
        <v>1425.45</v>
      </c>
      <c r="BY49" s="51">
        <f t="shared" si="111"/>
        <v>1677</v>
      </c>
      <c r="BZ49" s="32"/>
      <c r="CA49" s="32"/>
      <c r="CB49" s="218" t="s">
        <v>593</v>
      </c>
      <c r="CC49" s="33">
        <f t="shared" si="112"/>
        <v>358</v>
      </c>
      <c r="CD49" s="55">
        <f>CEILING($E49*CE$2*CG$2*$K49,1)</f>
        <v>91</v>
      </c>
      <c r="CE49" s="33">
        <f t="shared" si="114"/>
        <v>454</v>
      </c>
      <c r="CF49" s="33">
        <v>1</v>
      </c>
      <c r="CG49" s="33">
        <f t="shared" si="133"/>
        <v>499.40000000000003</v>
      </c>
      <c r="CH49" s="33">
        <f t="shared" si="115"/>
        <v>549.94999999999993</v>
      </c>
      <c r="CI49" s="51">
        <f t="shared" si="116"/>
        <v>647</v>
      </c>
      <c r="CJ49" s="51">
        <f t="shared" si="135"/>
        <v>647</v>
      </c>
      <c r="CK49" s="51">
        <f t="shared" si="136"/>
        <v>647</v>
      </c>
      <c r="CL49" s="32"/>
      <c r="CM49" s="379"/>
      <c r="CN49" s="64">
        <f t="shared" si="117"/>
        <v>556</v>
      </c>
      <c r="CO49" s="55">
        <f t="shared" si="150"/>
        <v>134</v>
      </c>
      <c r="CP49" s="64">
        <f t="shared" si="119"/>
        <v>695</v>
      </c>
      <c r="CQ49" s="64">
        <v>1</v>
      </c>
      <c r="CR49" s="64">
        <f t="shared" si="134"/>
        <v>764.50000000000011</v>
      </c>
      <c r="CS49" s="64">
        <f t="shared" si="120"/>
        <v>841.5</v>
      </c>
      <c r="CT49" s="66">
        <f t="shared" si="121"/>
        <v>990</v>
      </c>
      <c r="CU49" s="66">
        <f t="shared" si="70"/>
        <v>990</v>
      </c>
      <c r="CV49" s="66">
        <f t="shared" si="71"/>
        <v>990</v>
      </c>
      <c r="CW49" s="32"/>
      <c r="CX49" s="382"/>
      <c r="CY49" s="64">
        <f t="shared" si="122"/>
        <v>637</v>
      </c>
      <c r="CZ49" s="55">
        <f t="shared" si="151"/>
        <v>167</v>
      </c>
      <c r="DA49" s="64">
        <f t="shared" si="124"/>
        <v>809</v>
      </c>
      <c r="DB49" s="64">
        <v>1</v>
      </c>
      <c r="DC49" s="64">
        <f t="shared" si="47"/>
        <v>889.90000000000009</v>
      </c>
      <c r="DD49" s="64">
        <f t="shared" si="125"/>
        <v>979.19999999999993</v>
      </c>
      <c r="DE49" s="66">
        <f t="shared" si="126"/>
        <v>1152</v>
      </c>
      <c r="DF49" s="66">
        <f t="shared" si="72"/>
        <v>1152</v>
      </c>
      <c r="DG49" s="66">
        <f t="shared" si="73"/>
        <v>1152</v>
      </c>
    </row>
    <row r="50" spans="1:111" s="16" customFormat="1" ht="44.4">
      <c r="A50" s="20" t="s">
        <v>51</v>
      </c>
      <c r="B50" s="342" t="s">
        <v>265</v>
      </c>
      <c r="C50" s="88"/>
      <c r="D50" s="21" t="s">
        <v>121</v>
      </c>
      <c r="E50" s="7">
        <v>1.1189</v>
      </c>
      <c r="F50" s="12">
        <v>15</v>
      </c>
      <c r="G50" s="11">
        <f t="shared" si="50"/>
        <v>0.85</v>
      </c>
      <c r="H50" s="11">
        <v>1.1000000000000001</v>
      </c>
      <c r="I50" s="11">
        <v>1.1000000000000001</v>
      </c>
      <c r="J50" s="11">
        <v>1.2</v>
      </c>
      <c r="K50" s="12">
        <v>1.05</v>
      </c>
      <c r="L50" s="12">
        <v>5</v>
      </c>
      <c r="M50" s="25"/>
      <c r="N50" s="46">
        <f>CEILING(E50*M50*Цены1!$E$45,1)</f>
        <v>0</v>
      </c>
      <c r="O50" s="46"/>
      <c r="P50" s="233">
        <f t="shared" si="146"/>
        <v>367</v>
      </c>
      <c r="Q50" s="55">
        <f t="shared" si="147"/>
        <v>75</v>
      </c>
      <c r="R50" s="33">
        <f t="shared" si="152"/>
        <v>447</v>
      </c>
      <c r="S50" s="33">
        <v>1</v>
      </c>
      <c r="T50" s="33">
        <f t="shared" si="153"/>
        <v>491.70000000000005</v>
      </c>
      <c r="U50" s="33">
        <f t="shared" si="154"/>
        <v>649.4</v>
      </c>
      <c r="V50" s="51">
        <f t="shared" si="155"/>
        <v>764</v>
      </c>
      <c r="W50" s="33"/>
      <c r="X50" s="33"/>
      <c r="Y50" s="234">
        <f t="shared" si="156"/>
        <v>419</v>
      </c>
      <c r="Z50" s="54">
        <f t="shared" si="149"/>
        <v>112</v>
      </c>
      <c r="AA50" s="33">
        <f t="shared" si="157"/>
        <v>536</v>
      </c>
      <c r="AB50" s="33">
        <v>4</v>
      </c>
      <c r="AC50" s="33">
        <f t="shared" si="158"/>
        <v>589.6</v>
      </c>
      <c r="AD50" s="33">
        <f t="shared" si="159"/>
        <v>3113.5499999999997</v>
      </c>
      <c r="AE50" s="51">
        <f t="shared" si="160"/>
        <v>3663</v>
      </c>
      <c r="AF50" s="32"/>
      <c r="AG50" s="32"/>
      <c r="AH50" s="22"/>
      <c r="AI50" s="103">
        <f t="shared" si="127"/>
        <v>403</v>
      </c>
      <c r="AJ50" s="55">
        <f>CEILING($E50*AK$2*AM$2*$K50,1)</f>
        <v>92</v>
      </c>
      <c r="AK50" s="33">
        <f t="shared" si="89"/>
        <v>500</v>
      </c>
      <c r="AL50" s="33">
        <v>1</v>
      </c>
      <c r="AM50" s="33">
        <f t="shared" si="128"/>
        <v>550</v>
      </c>
      <c r="AN50" s="33">
        <f t="shared" si="90"/>
        <v>726.75</v>
      </c>
      <c r="AO50" s="51">
        <f t="shared" si="91"/>
        <v>855</v>
      </c>
      <c r="AP50" s="32"/>
      <c r="AQ50" s="32"/>
      <c r="AR50" s="33">
        <f t="shared" si="92"/>
        <v>1473</v>
      </c>
      <c r="AS50" s="55">
        <f>CEILING($E50*AT$2*AV$2*$K50,1)</f>
        <v>93</v>
      </c>
      <c r="AT50" s="33">
        <f t="shared" si="94"/>
        <v>1571</v>
      </c>
      <c r="AU50" s="33">
        <v>1.06</v>
      </c>
      <c r="AV50" s="33">
        <f t="shared" si="129"/>
        <v>1728.1000000000001</v>
      </c>
      <c r="AW50" s="33">
        <f t="shared" si="95"/>
        <v>2418.25</v>
      </c>
      <c r="AX50" s="51">
        <f t="shared" si="96"/>
        <v>2845</v>
      </c>
      <c r="AY50" s="32"/>
      <c r="AZ50" s="32"/>
      <c r="BA50" s="33">
        <f t="shared" si="97"/>
        <v>1460</v>
      </c>
      <c r="BB50" s="55">
        <f>CEILING($E50*BC$2*BE$2*$K50,1)</f>
        <v>93</v>
      </c>
      <c r="BC50" s="33">
        <f t="shared" si="99"/>
        <v>1558</v>
      </c>
      <c r="BD50" s="121">
        <f t="shared" si="66"/>
        <v>1.04</v>
      </c>
      <c r="BE50" s="33">
        <f t="shared" si="130"/>
        <v>1713.8000000000002</v>
      </c>
      <c r="BF50" s="33">
        <f t="shared" si="100"/>
        <v>2352.7999999999997</v>
      </c>
      <c r="BG50" s="51">
        <f t="shared" si="101"/>
        <v>2768</v>
      </c>
      <c r="BH50" s="32"/>
      <c r="BI50" s="32"/>
      <c r="BJ50" s="33">
        <f t="shared" si="102"/>
        <v>1378</v>
      </c>
      <c r="BK50" s="55">
        <f>CEILING($E50*BL$2*BN$2*$K50,1)</f>
        <v>93</v>
      </c>
      <c r="BL50" s="33">
        <f t="shared" si="104"/>
        <v>1476</v>
      </c>
      <c r="BM50" s="33">
        <v>1</v>
      </c>
      <c r="BN50" s="33">
        <f t="shared" si="131"/>
        <v>1623.6000000000001</v>
      </c>
      <c r="BO50" s="33">
        <f t="shared" si="105"/>
        <v>2143.6999999999998</v>
      </c>
      <c r="BP50" s="51">
        <f t="shared" si="106"/>
        <v>2522</v>
      </c>
      <c r="BQ50" s="32"/>
      <c r="BR50" s="32"/>
      <c r="BS50" s="33">
        <f t="shared" si="107"/>
        <v>1080</v>
      </c>
      <c r="BT50" s="55">
        <f>CEILING($E50*BU$2*BW$2*$K50,1)</f>
        <v>93</v>
      </c>
      <c r="BU50" s="33">
        <f t="shared" si="109"/>
        <v>1178</v>
      </c>
      <c r="BV50" s="33">
        <v>1</v>
      </c>
      <c r="BW50" s="33">
        <f t="shared" si="132"/>
        <v>1295.8000000000002</v>
      </c>
      <c r="BX50" s="33">
        <f t="shared" si="110"/>
        <v>1711.05</v>
      </c>
      <c r="BY50" s="51">
        <f t="shared" si="111"/>
        <v>2013</v>
      </c>
      <c r="BZ50" s="32"/>
      <c r="CA50" s="32"/>
      <c r="CB50" s="219"/>
      <c r="CC50" s="33">
        <f t="shared" si="112"/>
        <v>358</v>
      </c>
      <c r="CD50" s="55">
        <f>CEILING($E50*CE$2*CG$2*$K50,1)</f>
        <v>91</v>
      </c>
      <c r="CE50" s="33">
        <f t="shared" si="114"/>
        <v>454</v>
      </c>
      <c r="CF50" s="33">
        <v>1</v>
      </c>
      <c r="CG50" s="33">
        <f t="shared" si="133"/>
        <v>499.40000000000003</v>
      </c>
      <c r="CH50" s="33">
        <f t="shared" si="115"/>
        <v>659.6</v>
      </c>
      <c r="CI50" s="51">
        <f t="shared" si="116"/>
        <v>776</v>
      </c>
      <c r="CJ50" s="51">
        <f t="shared" si="135"/>
        <v>776</v>
      </c>
      <c r="CK50" s="51">
        <f t="shared" si="136"/>
        <v>776</v>
      </c>
      <c r="CL50" s="32"/>
      <c r="CM50" s="377" t="s">
        <v>594</v>
      </c>
      <c r="CN50" s="64">
        <f t="shared" si="117"/>
        <v>556</v>
      </c>
      <c r="CO50" s="55">
        <f t="shared" si="150"/>
        <v>134</v>
      </c>
      <c r="CP50" s="64">
        <f t="shared" si="119"/>
        <v>695</v>
      </c>
      <c r="CQ50" s="64">
        <v>1</v>
      </c>
      <c r="CR50" s="64">
        <f t="shared" si="134"/>
        <v>764.50000000000011</v>
      </c>
      <c r="CS50" s="64">
        <f t="shared" si="120"/>
        <v>1009.8</v>
      </c>
      <c r="CT50" s="66">
        <f t="shared" si="121"/>
        <v>1188</v>
      </c>
      <c r="CU50" s="66">
        <f t="shared" si="70"/>
        <v>1188</v>
      </c>
      <c r="CV50" s="66">
        <f t="shared" si="71"/>
        <v>1188</v>
      </c>
      <c r="CW50" s="32"/>
      <c r="CX50" s="380" t="s">
        <v>595</v>
      </c>
      <c r="CY50" s="64">
        <f t="shared" si="122"/>
        <v>637</v>
      </c>
      <c r="CZ50" s="55">
        <f t="shared" si="151"/>
        <v>167</v>
      </c>
      <c r="DA50" s="64">
        <f t="shared" si="124"/>
        <v>809</v>
      </c>
      <c r="DB50" s="64">
        <v>1</v>
      </c>
      <c r="DC50" s="64">
        <f t="shared" si="47"/>
        <v>889.90000000000009</v>
      </c>
      <c r="DD50" s="64">
        <f t="shared" si="125"/>
        <v>1174.7</v>
      </c>
      <c r="DE50" s="66">
        <f t="shared" si="126"/>
        <v>1382</v>
      </c>
      <c r="DF50" s="66">
        <f t="shared" si="72"/>
        <v>1382</v>
      </c>
      <c r="DG50" s="66">
        <f t="shared" si="73"/>
        <v>1382</v>
      </c>
    </row>
    <row r="51" spans="1:111" ht="29.6">
      <c r="A51" s="20" t="s">
        <v>52</v>
      </c>
      <c r="B51" s="3" t="s">
        <v>266</v>
      </c>
      <c r="C51" s="85" t="s">
        <v>343</v>
      </c>
      <c r="D51" s="2" t="s">
        <v>17</v>
      </c>
      <c r="E51" s="7">
        <v>1.0024999999999999</v>
      </c>
      <c r="F51" s="12">
        <v>15</v>
      </c>
      <c r="G51" s="11">
        <f t="shared" si="50"/>
        <v>0.85</v>
      </c>
      <c r="H51" s="11">
        <v>1.04</v>
      </c>
      <c r="I51" s="11">
        <v>1.04</v>
      </c>
      <c r="J51" s="11">
        <v>1</v>
      </c>
      <c r="K51" s="12">
        <v>1</v>
      </c>
      <c r="L51" s="12">
        <v>5</v>
      </c>
      <c r="M51" s="12">
        <v>1</v>
      </c>
      <c r="N51" s="46">
        <f>CEILING(E51*M51*Цены1!$E$45,1)</f>
        <v>300</v>
      </c>
      <c r="O51" s="46"/>
      <c r="P51" s="233">
        <f t="shared" si="146"/>
        <v>329</v>
      </c>
      <c r="Q51" s="55">
        <f t="shared" si="147"/>
        <v>64</v>
      </c>
      <c r="R51" s="33">
        <f>P51+Q51+$L51</f>
        <v>398</v>
      </c>
      <c r="S51" s="33">
        <v>1</v>
      </c>
      <c r="T51" s="33">
        <f>R51*$H51</f>
        <v>413.92</v>
      </c>
      <c r="U51" s="33">
        <f>V51*$G51</f>
        <v>430.95</v>
      </c>
      <c r="V51" s="51">
        <f>CEILING(T51*$I51/$G51*$J51*S51,1)</f>
        <v>507</v>
      </c>
      <c r="W51" s="33"/>
      <c r="X51" s="33"/>
      <c r="Y51" s="234">
        <f t="shared" si="156"/>
        <v>376</v>
      </c>
      <c r="Z51" s="54">
        <f t="shared" si="149"/>
        <v>95</v>
      </c>
      <c r="AA51" s="33">
        <f>Y51+Z51+$L51</f>
        <v>476</v>
      </c>
      <c r="AB51" s="33">
        <v>1</v>
      </c>
      <c r="AC51" s="33">
        <f>AA51*$H51</f>
        <v>495.04</v>
      </c>
      <c r="AD51" s="33">
        <f>AE51*$G51</f>
        <v>515.1</v>
      </c>
      <c r="AE51" s="51">
        <f>CEILING(AC51*$I51/$G51*$J51*AB51,1)</f>
        <v>606</v>
      </c>
      <c r="AF51" s="33"/>
      <c r="AG51" s="33"/>
      <c r="AH51" s="3"/>
      <c r="AI51" s="103">
        <f t="shared" si="127"/>
        <v>361</v>
      </c>
      <c r="AJ51" s="63">
        <f>CEILING($E51*AK$2*AN$2*$K51,1)</f>
        <v>39</v>
      </c>
      <c r="AK51" s="33">
        <f t="shared" si="89"/>
        <v>405</v>
      </c>
      <c r="AL51" s="33">
        <v>1</v>
      </c>
      <c r="AM51" s="33">
        <f t="shared" si="128"/>
        <v>421.2</v>
      </c>
      <c r="AN51" s="33">
        <f t="shared" si="90"/>
        <v>438.59999999999997</v>
      </c>
      <c r="AO51" s="51">
        <f>CEILING(AM51*$I51/$G51*$J51*AL51,1)</f>
        <v>516</v>
      </c>
      <c r="AP51" s="33"/>
      <c r="AQ51" s="33"/>
      <c r="AR51" s="33">
        <f t="shared" si="92"/>
        <v>1320</v>
      </c>
      <c r="AS51" s="63">
        <f>CEILING($E51*AT$2*AW$2*$K51,1)</f>
        <v>40</v>
      </c>
      <c r="AT51" s="33">
        <f t="shared" si="94"/>
        <v>1365</v>
      </c>
      <c r="AU51" s="33">
        <v>1.08</v>
      </c>
      <c r="AV51" s="33">
        <f t="shared" si="129"/>
        <v>1419.6000000000001</v>
      </c>
      <c r="AW51" s="33">
        <f t="shared" si="95"/>
        <v>1594.6</v>
      </c>
      <c r="AX51" s="51">
        <f t="shared" si="96"/>
        <v>1876</v>
      </c>
      <c r="AY51" s="33"/>
      <c r="AZ51" s="33"/>
      <c r="BA51" s="33">
        <f t="shared" si="97"/>
        <v>1308</v>
      </c>
      <c r="BB51" s="63">
        <f>CEILING($E51*BC$2*BF$2*$K51,1)</f>
        <v>40</v>
      </c>
      <c r="BC51" s="33">
        <f t="shared" si="99"/>
        <v>1353</v>
      </c>
      <c r="BD51" s="121">
        <f t="shared" si="66"/>
        <v>1.06</v>
      </c>
      <c r="BE51" s="33">
        <f t="shared" si="130"/>
        <v>1407.1200000000001</v>
      </c>
      <c r="BF51" s="33">
        <f t="shared" si="100"/>
        <v>1551.25</v>
      </c>
      <c r="BG51" s="51">
        <f t="shared" si="101"/>
        <v>1825</v>
      </c>
      <c r="BH51" s="33"/>
      <c r="BI51" s="33"/>
      <c r="BJ51" s="33">
        <f t="shared" si="102"/>
        <v>1235</v>
      </c>
      <c r="BK51" s="63">
        <f>CEILING($E51*BL$2*BO$2*$K51,1)</f>
        <v>40</v>
      </c>
      <c r="BL51" s="33">
        <f t="shared" si="104"/>
        <v>1280</v>
      </c>
      <c r="BM51" s="33">
        <v>1</v>
      </c>
      <c r="BN51" s="33">
        <f t="shared" si="131"/>
        <v>1331.2</v>
      </c>
      <c r="BO51" s="33">
        <f t="shared" si="105"/>
        <v>1384.6499999999999</v>
      </c>
      <c r="BP51" s="51">
        <f t="shared" si="106"/>
        <v>1629</v>
      </c>
      <c r="BQ51" s="33"/>
      <c r="BR51" s="33"/>
      <c r="BS51" s="33">
        <f t="shared" si="107"/>
        <v>968</v>
      </c>
      <c r="BT51" s="63">
        <f>CEILING($E51*BU$2*BX$2*$K51,1)</f>
        <v>40</v>
      </c>
      <c r="BU51" s="33">
        <f t="shared" si="109"/>
        <v>1013</v>
      </c>
      <c r="BV51" s="33">
        <v>1</v>
      </c>
      <c r="BW51" s="33">
        <f t="shared" si="132"/>
        <v>1053.52</v>
      </c>
      <c r="BX51" s="33">
        <f t="shared" si="110"/>
        <v>1096.5</v>
      </c>
      <c r="BY51" s="51">
        <f t="shared" si="111"/>
        <v>1290</v>
      </c>
      <c r="BZ51" s="33"/>
      <c r="CA51" s="33"/>
      <c r="CB51" s="220"/>
      <c r="CC51" s="33">
        <f t="shared" si="112"/>
        <v>321</v>
      </c>
      <c r="CD51" s="63">
        <f>CEILING($E51*CE$2*CH$2*$K51,1)</f>
        <v>39</v>
      </c>
      <c r="CE51" s="33">
        <f t="shared" si="114"/>
        <v>365</v>
      </c>
      <c r="CF51" s="33">
        <v>1</v>
      </c>
      <c r="CG51" s="33">
        <f>CE51*$H51</f>
        <v>379.6</v>
      </c>
      <c r="CH51" s="33">
        <f t="shared" si="115"/>
        <v>395.25</v>
      </c>
      <c r="CI51" s="51">
        <f t="shared" si="116"/>
        <v>465</v>
      </c>
      <c r="CJ51" s="51">
        <f t="shared" si="135"/>
        <v>765</v>
      </c>
      <c r="CK51" s="51">
        <f t="shared" si="136"/>
        <v>1065</v>
      </c>
      <c r="CL51" s="33"/>
      <c r="CM51" s="378"/>
      <c r="CN51" s="33">
        <f t="shared" si="117"/>
        <v>499</v>
      </c>
      <c r="CO51" s="225">
        <f t="shared" si="150"/>
        <v>115</v>
      </c>
      <c r="CP51" s="33">
        <f t="shared" si="119"/>
        <v>619</v>
      </c>
      <c r="CQ51" s="33">
        <v>1</v>
      </c>
      <c r="CR51" s="33">
        <f t="shared" si="134"/>
        <v>643.76</v>
      </c>
      <c r="CS51" s="33">
        <f t="shared" si="120"/>
        <v>669.8</v>
      </c>
      <c r="CT51" s="51">
        <f t="shared" si="121"/>
        <v>788</v>
      </c>
      <c r="CU51" s="51">
        <f t="shared" si="70"/>
        <v>1088</v>
      </c>
      <c r="CV51" s="51">
        <f t="shared" si="71"/>
        <v>1388</v>
      </c>
      <c r="CW51" s="33"/>
      <c r="CX51" s="381"/>
      <c r="CY51" s="33">
        <f t="shared" si="122"/>
        <v>571</v>
      </c>
      <c r="CZ51" s="225">
        <f t="shared" si="151"/>
        <v>142</v>
      </c>
      <c r="DA51" s="33">
        <f t="shared" si="124"/>
        <v>718</v>
      </c>
      <c r="DB51" s="33">
        <v>1</v>
      </c>
      <c r="DC51" s="33">
        <f t="shared" si="47"/>
        <v>746.72</v>
      </c>
      <c r="DD51" s="33">
        <f t="shared" si="125"/>
        <v>776.9</v>
      </c>
      <c r="DE51" s="51">
        <f t="shared" si="126"/>
        <v>914</v>
      </c>
      <c r="DF51" s="51">
        <f t="shared" si="72"/>
        <v>1214</v>
      </c>
      <c r="DG51" s="51">
        <f t="shared" si="73"/>
        <v>1514</v>
      </c>
    </row>
    <row r="52" spans="1:111" ht="29.6">
      <c r="A52" s="20" t="s">
        <v>53</v>
      </c>
      <c r="B52" s="3" t="s">
        <v>267</v>
      </c>
      <c r="C52" s="83"/>
      <c r="D52" s="2" t="s">
        <v>17</v>
      </c>
      <c r="E52" s="7">
        <v>1.0024999999999999</v>
      </c>
      <c r="F52" s="12">
        <v>15</v>
      </c>
      <c r="G52" s="11">
        <f t="shared" si="50"/>
        <v>0.85</v>
      </c>
      <c r="H52" s="11">
        <v>1.04</v>
      </c>
      <c r="I52" s="11">
        <v>1.04</v>
      </c>
      <c r="J52" s="11">
        <v>1</v>
      </c>
      <c r="K52" s="12">
        <v>1</v>
      </c>
      <c r="L52" s="14">
        <v>40</v>
      </c>
      <c r="M52" s="25"/>
      <c r="N52" s="46">
        <f>CEILING(E52*M52*Цены1!$E$45,1)</f>
        <v>0</v>
      </c>
      <c r="O52" s="46"/>
      <c r="P52" s="233">
        <f t="shared" si="146"/>
        <v>329</v>
      </c>
      <c r="Q52" s="55">
        <f t="shared" si="147"/>
        <v>64</v>
      </c>
      <c r="R52" s="33">
        <f>P52+Q52+$L52</f>
        <v>433</v>
      </c>
      <c r="S52" s="33">
        <v>1</v>
      </c>
      <c r="T52" s="33">
        <f>R52*$H52</f>
        <v>450.32</v>
      </c>
      <c r="U52" s="33">
        <f>V52*$G52</f>
        <v>468.34999999999997</v>
      </c>
      <c r="V52" s="51">
        <f>CEILING(T52*$I52/$G52*$J52*S52,1)</f>
        <v>551</v>
      </c>
      <c r="W52" s="33"/>
      <c r="X52" s="33"/>
      <c r="Y52" s="234">
        <f t="shared" si="156"/>
        <v>376</v>
      </c>
      <c r="Z52" s="54">
        <f>CEILING($E52*AA$2*AB$2*$K52,1)</f>
        <v>95</v>
      </c>
      <c r="AA52" s="33">
        <f>Y52+Z52+$L52</f>
        <v>511</v>
      </c>
      <c r="AB52" s="33">
        <v>1</v>
      </c>
      <c r="AC52" s="33">
        <f>AA52*$H52</f>
        <v>531.44000000000005</v>
      </c>
      <c r="AD52" s="33">
        <f>AE52*$G52</f>
        <v>553.35</v>
      </c>
      <c r="AE52" s="51">
        <f>CEILING(AC52*$I52/$G52*$J52*AB52,1)</f>
        <v>651</v>
      </c>
      <c r="AF52" s="33"/>
      <c r="AG52" s="33"/>
      <c r="AH52" s="3"/>
      <c r="AI52" s="103">
        <f t="shared" si="127"/>
        <v>361</v>
      </c>
      <c r="AJ52" s="63">
        <f>CEILING($E52*AK$2*AN$2*$K52,1)</f>
        <v>39</v>
      </c>
      <c r="AK52" s="33">
        <f t="shared" si="89"/>
        <v>440</v>
      </c>
      <c r="AL52" s="33">
        <v>1</v>
      </c>
      <c r="AM52" s="33">
        <f t="shared" si="128"/>
        <v>457.6</v>
      </c>
      <c r="AN52" s="33">
        <f t="shared" si="90"/>
        <v>476</v>
      </c>
      <c r="AO52" s="51">
        <f>CEILING(AM52*$I52/$G52*$J52*AL52,1)</f>
        <v>560</v>
      </c>
      <c r="AP52" s="33"/>
      <c r="AQ52" s="33"/>
      <c r="AR52" s="33">
        <f t="shared" si="92"/>
        <v>1320</v>
      </c>
      <c r="AS52" s="63">
        <f>CEILING($E52*AT$2*AW$2*$K52,1)</f>
        <v>40</v>
      </c>
      <c r="AT52" s="33">
        <f t="shared" si="94"/>
        <v>1400</v>
      </c>
      <c r="AU52" s="33">
        <v>1.08</v>
      </c>
      <c r="AV52" s="33">
        <f t="shared" si="129"/>
        <v>1456</v>
      </c>
      <c r="AW52" s="33">
        <f t="shared" si="95"/>
        <v>1635.3999999999999</v>
      </c>
      <c r="AX52" s="51">
        <f t="shared" si="96"/>
        <v>1924</v>
      </c>
      <c r="AY52" s="33"/>
      <c r="AZ52" s="33"/>
      <c r="BA52" s="33">
        <f t="shared" si="97"/>
        <v>1308</v>
      </c>
      <c r="BB52" s="63">
        <f>CEILING($E52*BC$2*BF$2*$K52,1)</f>
        <v>40</v>
      </c>
      <c r="BC52" s="33">
        <f t="shared" si="99"/>
        <v>1388</v>
      </c>
      <c r="BD52" s="121">
        <f t="shared" si="66"/>
        <v>1.06</v>
      </c>
      <c r="BE52" s="33">
        <f t="shared" si="130"/>
        <v>1443.52</v>
      </c>
      <c r="BF52" s="33">
        <f t="shared" si="100"/>
        <v>1592.05</v>
      </c>
      <c r="BG52" s="51">
        <f t="shared" si="101"/>
        <v>1873</v>
      </c>
      <c r="BH52" s="33"/>
      <c r="BI52" s="33"/>
      <c r="BJ52" s="33">
        <f t="shared" si="102"/>
        <v>1235</v>
      </c>
      <c r="BK52" s="63">
        <f>CEILING($E52*BL$2*BO$2*$K52,1)</f>
        <v>40</v>
      </c>
      <c r="BL52" s="33">
        <f t="shared" si="104"/>
        <v>1315</v>
      </c>
      <c r="BM52" s="33">
        <v>1</v>
      </c>
      <c r="BN52" s="33">
        <f t="shared" si="131"/>
        <v>1367.6000000000001</v>
      </c>
      <c r="BO52" s="33">
        <f t="shared" si="105"/>
        <v>1422.8999999999999</v>
      </c>
      <c r="BP52" s="51">
        <f t="shared" si="106"/>
        <v>1674</v>
      </c>
      <c r="BQ52" s="33"/>
      <c r="BR52" s="33"/>
      <c r="BS52" s="33">
        <f t="shared" si="107"/>
        <v>968</v>
      </c>
      <c r="BT52" s="63">
        <f>CEILING($E52*BU$2*BX$2*$K52,1)</f>
        <v>40</v>
      </c>
      <c r="BU52" s="33">
        <f t="shared" si="109"/>
        <v>1048</v>
      </c>
      <c r="BV52" s="33">
        <v>1</v>
      </c>
      <c r="BW52" s="33">
        <f t="shared" si="132"/>
        <v>1089.92</v>
      </c>
      <c r="BX52" s="33">
        <f t="shared" si="110"/>
        <v>1133.8999999999999</v>
      </c>
      <c r="BY52" s="51">
        <f t="shared" si="111"/>
        <v>1334</v>
      </c>
      <c r="BZ52" s="33"/>
      <c r="CA52" s="33"/>
      <c r="CB52" s="218" t="s">
        <v>593</v>
      </c>
      <c r="CC52" s="64">
        <f t="shared" si="112"/>
        <v>321</v>
      </c>
      <c r="CD52" s="70">
        <f>CEILING($E52*CE$2*CH$2*$K52,1)</f>
        <v>39</v>
      </c>
      <c r="CE52" s="64">
        <f t="shared" si="114"/>
        <v>400</v>
      </c>
      <c r="CF52" s="64">
        <v>1</v>
      </c>
      <c r="CG52" s="64">
        <f t="shared" si="133"/>
        <v>416</v>
      </c>
      <c r="CH52" s="64">
        <f t="shared" si="115"/>
        <v>432.65</v>
      </c>
      <c r="CI52" s="66">
        <f t="shared" si="116"/>
        <v>509</v>
      </c>
      <c r="CJ52" s="66">
        <f t="shared" si="135"/>
        <v>509</v>
      </c>
      <c r="CK52" s="66">
        <f t="shared" si="136"/>
        <v>509</v>
      </c>
      <c r="CL52" s="64"/>
      <c r="CM52" s="379"/>
      <c r="CN52" s="64">
        <f t="shared" si="117"/>
        <v>499</v>
      </c>
      <c r="CO52" s="225">
        <f t="shared" si="150"/>
        <v>115</v>
      </c>
      <c r="CP52" s="64">
        <f t="shared" si="119"/>
        <v>654</v>
      </c>
      <c r="CQ52" s="64">
        <v>1</v>
      </c>
      <c r="CR52" s="64">
        <f t="shared" si="134"/>
        <v>680.16</v>
      </c>
      <c r="CS52" s="64">
        <f t="shared" si="120"/>
        <v>708.05</v>
      </c>
      <c r="CT52" s="66">
        <f t="shared" si="121"/>
        <v>833</v>
      </c>
      <c r="CU52" s="66">
        <f t="shared" si="70"/>
        <v>833</v>
      </c>
      <c r="CV52" s="66">
        <f t="shared" si="71"/>
        <v>833</v>
      </c>
      <c r="CW52" s="64"/>
      <c r="CX52" s="382"/>
      <c r="CY52" s="64">
        <f t="shared" si="122"/>
        <v>571</v>
      </c>
      <c r="CZ52" s="225">
        <f t="shared" si="151"/>
        <v>142</v>
      </c>
      <c r="DA52" s="64">
        <f t="shared" si="124"/>
        <v>753</v>
      </c>
      <c r="DB52" s="64">
        <v>1</v>
      </c>
      <c r="DC52" s="64">
        <f t="shared" si="47"/>
        <v>783.12</v>
      </c>
      <c r="DD52" s="64">
        <f t="shared" si="125"/>
        <v>815.15</v>
      </c>
      <c r="DE52" s="66">
        <f t="shared" si="126"/>
        <v>959</v>
      </c>
      <c r="DF52" s="66">
        <f t="shared" si="72"/>
        <v>959</v>
      </c>
      <c r="DG52" s="66">
        <f t="shared" si="73"/>
        <v>959</v>
      </c>
    </row>
    <row r="53" spans="1:111" ht="44.4">
      <c r="A53" s="20" t="s">
        <v>54</v>
      </c>
      <c r="B53" s="3" t="s">
        <v>268</v>
      </c>
      <c r="C53" s="85" t="s">
        <v>344</v>
      </c>
      <c r="D53" s="2" t="s">
        <v>17</v>
      </c>
      <c r="E53" s="7">
        <v>1.0024999999999999</v>
      </c>
      <c r="F53" s="12">
        <v>15</v>
      </c>
      <c r="G53" s="11">
        <f t="shared" si="50"/>
        <v>0.85</v>
      </c>
      <c r="H53" s="11">
        <v>1.04</v>
      </c>
      <c r="I53" s="11">
        <v>1.04</v>
      </c>
      <c r="J53" s="11">
        <v>1.05</v>
      </c>
      <c r="K53" s="12">
        <v>1.05</v>
      </c>
      <c r="L53" s="12">
        <v>5</v>
      </c>
      <c r="M53" s="12">
        <v>1</v>
      </c>
      <c r="N53" s="46">
        <f>CEILING(E53*M53*Цены1!$E$45,1)</f>
        <v>300</v>
      </c>
      <c r="O53" s="46"/>
      <c r="P53" s="233">
        <f t="shared" si="146"/>
        <v>329</v>
      </c>
      <c r="Q53" s="55">
        <f t="shared" si="147"/>
        <v>67</v>
      </c>
      <c r="R53" s="33">
        <f>P53+Q53+$L53</f>
        <v>401</v>
      </c>
      <c r="S53" s="33">
        <v>1</v>
      </c>
      <c r="T53" s="33">
        <f>R53*$H53</f>
        <v>417.04</v>
      </c>
      <c r="U53" s="33">
        <f>V53*$G53</f>
        <v>455.59999999999997</v>
      </c>
      <c r="V53" s="51">
        <f>CEILING(T53*$I53/$G53*$J53*S53,1)</f>
        <v>536</v>
      </c>
      <c r="W53" s="33"/>
      <c r="X53" s="33"/>
      <c r="Y53" s="234">
        <f t="shared" si="156"/>
        <v>376</v>
      </c>
      <c r="Z53" s="54">
        <f t="shared" si="149"/>
        <v>100</v>
      </c>
      <c r="AA53" s="33">
        <f>Y53+Z53+$L53</f>
        <v>481</v>
      </c>
      <c r="AB53" s="33">
        <v>1</v>
      </c>
      <c r="AC53" s="33">
        <f>AA53*$H53</f>
        <v>500.24</v>
      </c>
      <c r="AD53" s="33">
        <f>AE53*$G53</f>
        <v>546.54999999999995</v>
      </c>
      <c r="AE53" s="51">
        <f>CEILING(AC53*$I53/$G53*$J53*AB53,1)</f>
        <v>643</v>
      </c>
      <c r="AH53" s="3"/>
      <c r="AI53" s="103">
        <f t="shared" si="127"/>
        <v>361</v>
      </c>
      <c r="AJ53" s="63">
        <f>CEILING($E53*AK$2*AN$2*$K53,1)</f>
        <v>41</v>
      </c>
      <c r="AK53" s="33">
        <f t="shared" si="89"/>
        <v>407</v>
      </c>
      <c r="AL53" s="33">
        <v>1</v>
      </c>
      <c r="AM53" s="33">
        <f t="shared" si="128"/>
        <v>423.28000000000003</v>
      </c>
      <c r="AN53" s="33">
        <f t="shared" si="90"/>
        <v>462.4</v>
      </c>
      <c r="AO53" s="51">
        <f t="shared" si="91"/>
        <v>544</v>
      </c>
      <c r="AR53" s="33">
        <f t="shared" si="92"/>
        <v>1320</v>
      </c>
      <c r="AS53" s="63">
        <f>CEILING($E53*AT$2*AW$2*$K53,1)</f>
        <v>42</v>
      </c>
      <c r="AT53" s="33">
        <f t="shared" si="94"/>
        <v>1367</v>
      </c>
      <c r="AU53" s="33">
        <v>1.08</v>
      </c>
      <c r="AV53" s="33">
        <f t="shared" si="129"/>
        <v>1421.68</v>
      </c>
      <c r="AW53" s="33">
        <f t="shared" si="95"/>
        <v>1677.05</v>
      </c>
      <c r="AX53" s="51">
        <f t="shared" si="96"/>
        <v>1973</v>
      </c>
      <c r="BA53" s="33">
        <f t="shared" si="97"/>
        <v>1308</v>
      </c>
      <c r="BB53" s="63">
        <f>CEILING($E53*BC$2*BF$2*$K53,1)</f>
        <v>42</v>
      </c>
      <c r="BC53" s="33">
        <f t="shared" si="99"/>
        <v>1355</v>
      </c>
      <c r="BD53" s="121">
        <f t="shared" si="66"/>
        <v>1.06</v>
      </c>
      <c r="BE53" s="33">
        <f t="shared" si="130"/>
        <v>1409.2</v>
      </c>
      <c r="BF53" s="33">
        <f t="shared" si="100"/>
        <v>1632</v>
      </c>
      <c r="BG53" s="51">
        <f t="shared" si="101"/>
        <v>1920</v>
      </c>
      <c r="BJ53" s="33">
        <f t="shared" si="102"/>
        <v>1235</v>
      </c>
      <c r="BK53" s="63">
        <f>CEILING($E53*BL$2*BO$2*$K53,1)</f>
        <v>42</v>
      </c>
      <c r="BL53" s="33">
        <f t="shared" si="104"/>
        <v>1282</v>
      </c>
      <c r="BM53" s="33">
        <v>1</v>
      </c>
      <c r="BN53" s="33">
        <f t="shared" si="131"/>
        <v>1333.28</v>
      </c>
      <c r="BO53" s="33">
        <f t="shared" si="105"/>
        <v>1456.05</v>
      </c>
      <c r="BP53" s="51">
        <f t="shared" si="106"/>
        <v>1713</v>
      </c>
      <c r="BQ53" s="32"/>
      <c r="BR53" s="32"/>
      <c r="BS53" s="33">
        <f t="shared" si="107"/>
        <v>968</v>
      </c>
      <c r="BT53" s="63">
        <f>CEILING($E53*BU$2*BX$2*$K53,1)</f>
        <v>42</v>
      </c>
      <c r="BU53" s="33">
        <f t="shared" si="109"/>
        <v>1015</v>
      </c>
      <c r="BV53" s="33">
        <v>1</v>
      </c>
      <c r="BW53" s="33">
        <f t="shared" si="132"/>
        <v>1055.6000000000001</v>
      </c>
      <c r="BX53" s="33">
        <f t="shared" si="110"/>
        <v>1153.45</v>
      </c>
      <c r="BY53" s="51">
        <f t="shared" si="111"/>
        <v>1357</v>
      </c>
      <c r="BZ53" s="32"/>
      <c r="CA53" s="32"/>
      <c r="CB53" s="219"/>
      <c r="CC53" s="33">
        <f t="shared" si="112"/>
        <v>321</v>
      </c>
      <c r="CD53" s="63">
        <f>CEILING($E53*CE$2*CH$2*$K53,1)</f>
        <v>41</v>
      </c>
      <c r="CE53" s="33">
        <f t="shared" si="114"/>
        <v>367</v>
      </c>
      <c r="CF53" s="33">
        <v>1</v>
      </c>
      <c r="CG53" s="33">
        <f t="shared" si="133"/>
        <v>381.68</v>
      </c>
      <c r="CH53" s="33">
        <f t="shared" si="115"/>
        <v>417.34999999999997</v>
      </c>
      <c r="CI53" s="51">
        <f t="shared" si="116"/>
        <v>491</v>
      </c>
      <c r="CJ53" s="51">
        <f t="shared" si="135"/>
        <v>791</v>
      </c>
      <c r="CK53" s="51">
        <f t="shared" si="136"/>
        <v>1091</v>
      </c>
      <c r="CL53" s="32"/>
      <c r="CM53" s="377" t="s">
        <v>594</v>
      </c>
      <c r="CN53" s="33">
        <f t="shared" si="117"/>
        <v>499</v>
      </c>
      <c r="CO53" s="225">
        <f t="shared" si="150"/>
        <v>120</v>
      </c>
      <c r="CP53" s="33">
        <f t="shared" si="119"/>
        <v>624</v>
      </c>
      <c r="CQ53" s="33">
        <v>1</v>
      </c>
      <c r="CR53" s="33">
        <f t="shared" si="134"/>
        <v>648.96</v>
      </c>
      <c r="CS53" s="33">
        <f t="shared" si="120"/>
        <v>708.9</v>
      </c>
      <c r="CT53" s="51">
        <f t="shared" si="121"/>
        <v>834</v>
      </c>
      <c r="CU53" s="51">
        <f t="shared" si="70"/>
        <v>1134</v>
      </c>
      <c r="CV53" s="51">
        <f t="shared" si="71"/>
        <v>1434</v>
      </c>
      <c r="CW53" s="32"/>
      <c r="CX53" s="380" t="s">
        <v>595</v>
      </c>
      <c r="CY53" s="33">
        <f t="shared" si="122"/>
        <v>571</v>
      </c>
      <c r="CZ53" s="225">
        <f t="shared" si="151"/>
        <v>150</v>
      </c>
      <c r="DA53" s="33">
        <f t="shared" si="124"/>
        <v>726</v>
      </c>
      <c r="DB53" s="33">
        <v>1</v>
      </c>
      <c r="DC53" s="33">
        <f t="shared" si="47"/>
        <v>755.04000000000008</v>
      </c>
      <c r="DD53" s="33">
        <f t="shared" si="125"/>
        <v>825.35</v>
      </c>
      <c r="DE53" s="51">
        <f t="shared" si="126"/>
        <v>971</v>
      </c>
      <c r="DF53" s="51">
        <f t="shared" si="72"/>
        <v>1271</v>
      </c>
      <c r="DG53" s="51">
        <f t="shared" si="73"/>
        <v>1571</v>
      </c>
    </row>
    <row r="54" spans="1:111" ht="29.6">
      <c r="A54" s="20" t="s">
        <v>55</v>
      </c>
      <c r="B54" s="3" t="s">
        <v>269</v>
      </c>
      <c r="C54" s="83"/>
      <c r="D54" s="2" t="s">
        <v>17</v>
      </c>
      <c r="E54" s="7">
        <v>1.0024999999999999</v>
      </c>
      <c r="F54" s="12">
        <v>15</v>
      </c>
      <c r="G54" s="11">
        <f t="shared" si="50"/>
        <v>0.85</v>
      </c>
      <c r="H54" s="11">
        <v>1.04</v>
      </c>
      <c r="I54" s="11">
        <v>1.04</v>
      </c>
      <c r="J54" s="11">
        <v>1.05</v>
      </c>
      <c r="K54" s="12">
        <v>1.05</v>
      </c>
      <c r="L54" s="56">
        <v>40</v>
      </c>
      <c r="M54" s="25"/>
      <c r="N54" s="46">
        <f>CEILING(E54*M54*Цены1!$E$45,1)</f>
        <v>0</v>
      </c>
      <c r="O54" s="46"/>
      <c r="P54" s="233">
        <f t="shared" si="146"/>
        <v>329</v>
      </c>
      <c r="Q54" s="55">
        <f t="shared" si="147"/>
        <v>67</v>
      </c>
      <c r="R54" s="33">
        <f t="shared" ref="R54:R70" si="161">P54+Q54+$L54</f>
        <v>436</v>
      </c>
      <c r="S54" s="33">
        <v>1</v>
      </c>
      <c r="T54" s="33">
        <f t="shared" ref="T54:T70" si="162">R54*$H54</f>
        <v>453.44</v>
      </c>
      <c r="U54" s="33">
        <f t="shared" ref="U54:U70" si="163">V54*$G54</f>
        <v>495.55</v>
      </c>
      <c r="V54" s="51">
        <f t="shared" ref="V54:V70" si="164">CEILING(T54*$I54/$G54*$J54*S54,1)</f>
        <v>583</v>
      </c>
      <c r="W54" s="33"/>
      <c r="X54" s="33"/>
      <c r="Y54" s="234">
        <f t="shared" si="156"/>
        <v>376</v>
      </c>
      <c r="Z54" s="54">
        <f t="shared" si="149"/>
        <v>100</v>
      </c>
      <c r="AA54" s="33">
        <f t="shared" ref="AA54:AA70" si="165">Y54+Z54+$L54</f>
        <v>516</v>
      </c>
      <c r="AB54" s="33">
        <v>2</v>
      </c>
      <c r="AC54" s="33">
        <f t="shared" ref="AC54:AC70" si="166">AA54*$H54</f>
        <v>536.64</v>
      </c>
      <c r="AD54" s="33">
        <f t="shared" ref="AD54:AD70" si="167">AE54*$G54</f>
        <v>1172.1499999999999</v>
      </c>
      <c r="AE54" s="51">
        <f t="shared" ref="AE54:AE70" si="168">CEILING(AC54*$I54/$G54*$J54*AB54,1)</f>
        <v>1379</v>
      </c>
      <c r="AH54" s="3"/>
      <c r="AI54" s="103">
        <f t="shared" si="127"/>
        <v>361</v>
      </c>
      <c r="AJ54" s="63">
        <f>CEILING($E54*AK$2*AN$2*$K54,1)</f>
        <v>41</v>
      </c>
      <c r="AK54" s="33">
        <f t="shared" si="89"/>
        <v>442</v>
      </c>
      <c r="AL54" s="33">
        <v>1</v>
      </c>
      <c r="AM54" s="33">
        <f t="shared" si="128"/>
        <v>459.68</v>
      </c>
      <c r="AN54" s="33">
        <f t="shared" si="90"/>
        <v>502.34999999999997</v>
      </c>
      <c r="AO54" s="51">
        <f t="shared" si="91"/>
        <v>591</v>
      </c>
      <c r="AR54" s="33">
        <f t="shared" si="92"/>
        <v>1320</v>
      </c>
      <c r="AS54" s="63">
        <f>CEILING($E54*AT$2*AW$2*$K54,1)</f>
        <v>42</v>
      </c>
      <c r="AT54" s="33">
        <f t="shared" si="94"/>
        <v>1402</v>
      </c>
      <c r="AU54" s="33">
        <v>1.08</v>
      </c>
      <c r="AV54" s="33">
        <f t="shared" si="129"/>
        <v>1458.0800000000002</v>
      </c>
      <c r="AW54" s="33">
        <f t="shared" si="95"/>
        <v>1720.3999999999999</v>
      </c>
      <c r="AX54" s="51">
        <f t="shared" si="96"/>
        <v>2024</v>
      </c>
      <c r="BA54" s="33">
        <f t="shared" si="97"/>
        <v>1308</v>
      </c>
      <c r="BB54" s="63">
        <f>CEILING($E54*BC$2*BF$2*$K54,1)</f>
        <v>42</v>
      </c>
      <c r="BC54" s="33">
        <f t="shared" si="99"/>
        <v>1390</v>
      </c>
      <c r="BD54" s="121">
        <f t="shared" si="66"/>
        <v>1.06</v>
      </c>
      <c r="BE54" s="33">
        <f t="shared" si="130"/>
        <v>1445.6000000000001</v>
      </c>
      <c r="BF54" s="33">
        <f t="shared" si="100"/>
        <v>1673.6499999999999</v>
      </c>
      <c r="BG54" s="51">
        <f t="shared" si="101"/>
        <v>1969</v>
      </c>
      <c r="BJ54" s="33">
        <f t="shared" si="102"/>
        <v>1235</v>
      </c>
      <c r="BK54" s="63">
        <f>CEILING($E54*BL$2*BO$2*$K54,1)</f>
        <v>42</v>
      </c>
      <c r="BL54" s="33">
        <f t="shared" si="104"/>
        <v>1317</v>
      </c>
      <c r="BM54" s="33">
        <v>1</v>
      </c>
      <c r="BN54" s="33">
        <f t="shared" si="131"/>
        <v>1369.68</v>
      </c>
      <c r="BO54" s="33">
        <f t="shared" si="105"/>
        <v>1496</v>
      </c>
      <c r="BP54" s="51">
        <f t="shared" si="106"/>
        <v>1760</v>
      </c>
      <c r="BQ54" s="32"/>
      <c r="BR54" s="32"/>
      <c r="BS54" s="33">
        <f t="shared" si="107"/>
        <v>968</v>
      </c>
      <c r="BT54" s="63">
        <f>CEILING($E54*BU$2*BX$2*$K54,1)</f>
        <v>42</v>
      </c>
      <c r="BU54" s="33">
        <f t="shared" si="109"/>
        <v>1050</v>
      </c>
      <c r="BV54" s="33">
        <v>1</v>
      </c>
      <c r="BW54" s="33">
        <f t="shared" si="132"/>
        <v>1092</v>
      </c>
      <c r="BX54" s="33">
        <f t="shared" si="110"/>
        <v>1192.55</v>
      </c>
      <c r="BY54" s="51">
        <f t="shared" si="111"/>
        <v>1403</v>
      </c>
      <c r="BZ54" s="32"/>
      <c r="CA54" s="32"/>
      <c r="CB54" s="220"/>
      <c r="CC54" s="64">
        <f t="shared" si="112"/>
        <v>321</v>
      </c>
      <c r="CD54" s="70">
        <f>CEILING($E54*CE$2*CH$2*$K54,1)</f>
        <v>41</v>
      </c>
      <c r="CE54" s="64">
        <f t="shared" si="114"/>
        <v>402</v>
      </c>
      <c r="CF54" s="64">
        <v>1</v>
      </c>
      <c r="CG54" s="64">
        <f t="shared" si="133"/>
        <v>418.08000000000004</v>
      </c>
      <c r="CH54" s="64">
        <f t="shared" si="115"/>
        <v>457.3</v>
      </c>
      <c r="CI54" s="66">
        <f t="shared" si="116"/>
        <v>538</v>
      </c>
      <c r="CJ54" s="66">
        <f t="shared" si="135"/>
        <v>538</v>
      </c>
      <c r="CK54" s="66">
        <f t="shared" si="136"/>
        <v>538</v>
      </c>
      <c r="CL54" s="67"/>
      <c r="CM54" s="378"/>
      <c r="CN54" s="64">
        <f t="shared" si="117"/>
        <v>499</v>
      </c>
      <c r="CO54" s="70">
        <f>CEILING($E54*CP$2*CS$2*$K54,1)</f>
        <v>60</v>
      </c>
      <c r="CP54" s="64">
        <f t="shared" si="119"/>
        <v>599</v>
      </c>
      <c r="CQ54" s="64">
        <v>1</v>
      </c>
      <c r="CR54" s="64">
        <f t="shared" si="134"/>
        <v>622.96</v>
      </c>
      <c r="CS54" s="64">
        <f t="shared" si="120"/>
        <v>680.85</v>
      </c>
      <c r="CT54" s="66">
        <f t="shared" si="121"/>
        <v>801</v>
      </c>
      <c r="CU54" s="66">
        <f t="shared" si="70"/>
        <v>801</v>
      </c>
      <c r="CV54" s="66">
        <f t="shared" si="71"/>
        <v>801</v>
      </c>
      <c r="CW54" s="67"/>
      <c r="CX54" s="381"/>
      <c r="CY54" s="64">
        <f t="shared" si="122"/>
        <v>571</v>
      </c>
      <c r="CZ54" s="70">
        <f>CEILING($E54*DA$2*DD$2*$K54,1)</f>
        <v>75</v>
      </c>
      <c r="DA54" s="64">
        <f t="shared" si="124"/>
        <v>686</v>
      </c>
      <c r="DB54" s="64">
        <v>1</v>
      </c>
      <c r="DC54" s="64">
        <f t="shared" si="47"/>
        <v>713.44</v>
      </c>
      <c r="DD54" s="66">
        <f t="shared" si="125"/>
        <v>779.44999999999993</v>
      </c>
      <c r="DE54" s="66">
        <f t="shared" si="126"/>
        <v>917</v>
      </c>
      <c r="DF54" s="66">
        <f t="shared" si="72"/>
        <v>917</v>
      </c>
      <c r="DG54" s="66">
        <f t="shared" si="73"/>
        <v>917</v>
      </c>
    </row>
    <row r="55" spans="1:111" ht="29.6">
      <c r="A55" s="20" t="s">
        <v>56</v>
      </c>
      <c r="B55" s="3" t="s">
        <v>270</v>
      </c>
      <c r="C55" s="85" t="s">
        <v>348</v>
      </c>
      <c r="D55" s="2" t="s">
        <v>4</v>
      </c>
      <c r="E55" s="7">
        <v>0.83320000000000005</v>
      </c>
      <c r="F55" s="12">
        <v>30</v>
      </c>
      <c r="G55" s="111">
        <f t="shared" si="50"/>
        <v>0.7</v>
      </c>
      <c r="H55" s="111">
        <v>1.1000000000000001</v>
      </c>
      <c r="I55" s="111">
        <v>1.45</v>
      </c>
      <c r="J55" s="111">
        <v>1</v>
      </c>
      <c r="K55" s="15">
        <v>2</v>
      </c>
      <c r="L55" s="15">
        <v>15</v>
      </c>
      <c r="M55" s="15">
        <v>1.2</v>
      </c>
      <c r="N55" s="46">
        <f>CEILING(E55*M55*Цены1!$E$45,1)</f>
        <v>300</v>
      </c>
      <c r="O55" s="46"/>
      <c r="P55" s="233">
        <f t="shared" si="146"/>
        <v>273</v>
      </c>
      <c r="Q55" s="54">
        <f t="shared" ref="Q55:Q102" si="169">CEILING($E55*R$2*S$2*$K55,1)</f>
        <v>158</v>
      </c>
      <c r="R55" s="33">
        <f t="shared" si="161"/>
        <v>446</v>
      </c>
      <c r="S55" s="33">
        <v>1.06</v>
      </c>
      <c r="T55" s="33">
        <f t="shared" si="162"/>
        <v>490.6</v>
      </c>
      <c r="U55" s="33">
        <f t="shared" si="163"/>
        <v>754.59999999999991</v>
      </c>
      <c r="V55" s="51">
        <f t="shared" si="164"/>
        <v>1078</v>
      </c>
      <c r="W55" s="33"/>
      <c r="X55" s="33"/>
      <c r="Y55" s="234">
        <f t="shared" si="156"/>
        <v>312</v>
      </c>
      <c r="Z55" s="54">
        <f t="shared" si="149"/>
        <v>158</v>
      </c>
      <c r="AA55" s="33">
        <f t="shared" si="165"/>
        <v>485</v>
      </c>
      <c r="AB55" s="33">
        <v>3</v>
      </c>
      <c r="AC55" s="33">
        <f t="shared" si="166"/>
        <v>533.5</v>
      </c>
      <c r="AD55" s="33">
        <f t="shared" si="167"/>
        <v>2321.1999999999998</v>
      </c>
      <c r="AE55" s="51">
        <f t="shared" si="168"/>
        <v>3316</v>
      </c>
      <c r="AH55" s="3"/>
      <c r="AI55" s="103">
        <f t="shared" si="127"/>
        <v>300</v>
      </c>
      <c r="AJ55" s="54">
        <f t="shared" ref="AJ55:AJ102" si="170">CEILING($E55*AK$2*AL$2*$K55,1)</f>
        <v>194</v>
      </c>
      <c r="AK55" s="33">
        <f t="shared" si="89"/>
        <v>509</v>
      </c>
      <c r="AL55" s="33">
        <v>1</v>
      </c>
      <c r="AM55" s="33">
        <f t="shared" si="128"/>
        <v>559.90000000000009</v>
      </c>
      <c r="AN55" s="33">
        <f t="shared" si="90"/>
        <v>812</v>
      </c>
      <c r="AO55" s="51">
        <f t="shared" si="91"/>
        <v>1160</v>
      </c>
      <c r="AR55" s="33">
        <f t="shared" si="92"/>
        <v>1097</v>
      </c>
      <c r="AS55" s="54">
        <f t="shared" ref="AS55:AS102" si="171">CEILING($E55*AT$2*AU$2*$K55,1)</f>
        <v>198</v>
      </c>
      <c r="AT55" s="33">
        <f t="shared" si="94"/>
        <v>1310</v>
      </c>
      <c r="AU55" s="33">
        <v>1.06</v>
      </c>
      <c r="AV55" s="33">
        <f t="shared" si="129"/>
        <v>1441.0000000000002</v>
      </c>
      <c r="AW55" s="33">
        <f t="shared" si="95"/>
        <v>2215.5</v>
      </c>
      <c r="AX55" s="51">
        <f t="shared" si="96"/>
        <v>3165</v>
      </c>
      <c r="BA55" s="33">
        <f t="shared" si="97"/>
        <v>1087</v>
      </c>
      <c r="BB55" s="54">
        <f t="shared" ref="BB55:BB102" si="172">CEILING($E55*BC$2*BD$2*$K55,1)</f>
        <v>198</v>
      </c>
      <c r="BC55" s="33">
        <f t="shared" si="99"/>
        <v>1300</v>
      </c>
      <c r="BD55" s="121">
        <f t="shared" si="66"/>
        <v>1.04</v>
      </c>
      <c r="BE55" s="33">
        <f t="shared" si="130"/>
        <v>1430.0000000000002</v>
      </c>
      <c r="BF55" s="33">
        <f t="shared" si="100"/>
        <v>2156.6999999999998</v>
      </c>
      <c r="BG55" s="51">
        <f t="shared" si="101"/>
        <v>3081</v>
      </c>
      <c r="BJ55" s="33">
        <f t="shared" si="102"/>
        <v>1026</v>
      </c>
      <c r="BK55" s="54">
        <f t="shared" ref="BK55:BK102" si="173">CEILING($E55*BL$2*BM$2*$K55,1)</f>
        <v>198</v>
      </c>
      <c r="BL55" s="33">
        <f t="shared" si="104"/>
        <v>1239</v>
      </c>
      <c r="BM55" s="33">
        <v>1</v>
      </c>
      <c r="BN55" s="33">
        <f t="shared" si="131"/>
        <v>1362.9</v>
      </c>
      <c r="BO55" s="33">
        <f t="shared" si="105"/>
        <v>1976.8</v>
      </c>
      <c r="BP55" s="51">
        <f t="shared" si="106"/>
        <v>2824</v>
      </c>
      <c r="BQ55" s="32"/>
      <c r="BR55" s="32"/>
      <c r="BS55" s="33">
        <f t="shared" si="107"/>
        <v>804</v>
      </c>
      <c r="BT55" s="54">
        <f t="shared" ref="BT55:BT102" si="174">CEILING($E55*BU$2*BV$2*$K55,1)</f>
        <v>198</v>
      </c>
      <c r="BU55" s="33">
        <f t="shared" si="109"/>
        <v>1017</v>
      </c>
      <c r="BV55" s="33">
        <v>1</v>
      </c>
      <c r="BW55" s="33">
        <f t="shared" si="132"/>
        <v>1118.7</v>
      </c>
      <c r="BX55" s="33">
        <f t="shared" si="110"/>
        <v>1622.6</v>
      </c>
      <c r="BY55" s="51">
        <f t="shared" si="111"/>
        <v>2318</v>
      </c>
      <c r="BZ55" s="32"/>
      <c r="CA55" s="32"/>
      <c r="CB55" s="218" t="s">
        <v>593</v>
      </c>
      <c r="CC55" s="33">
        <f t="shared" si="112"/>
        <v>267</v>
      </c>
      <c r="CD55" s="54">
        <f t="shared" ref="CD55:CD102" si="175">CEILING($E55*CE$2*CF$2*$K55,1)</f>
        <v>193</v>
      </c>
      <c r="CE55" s="33">
        <f t="shared" si="114"/>
        <v>475</v>
      </c>
      <c r="CF55" s="33">
        <v>1</v>
      </c>
      <c r="CG55" s="33">
        <f t="shared" si="133"/>
        <v>522.5</v>
      </c>
      <c r="CH55" s="33">
        <f t="shared" si="115"/>
        <v>758.09999999999991</v>
      </c>
      <c r="CI55" s="51">
        <f t="shared" si="116"/>
        <v>1083</v>
      </c>
      <c r="CJ55" s="51">
        <f t="shared" si="135"/>
        <v>1383</v>
      </c>
      <c r="CK55" s="51">
        <f t="shared" si="136"/>
        <v>1683</v>
      </c>
      <c r="CL55" s="32"/>
      <c r="CM55" s="379"/>
      <c r="CN55" s="64">
        <f t="shared" si="117"/>
        <v>414</v>
      </c>
      <c r="CO55" s="71">
        <f t="shared" ref="CO55:CO102" si="176">CEILING($E55*CP$2*CQ$2*$K55,1)</f>
        <v>285</v>
      </c>
      <c r="CP55" s="64">
        <f t="shared" si="119"/>
        <v>714</v>
      </c>
      <c r="CQ55" s="64">
        <v>1</v>
      </c>
      <c r="CR55" s="64">
        <f t="shared" si="134"/>
        <v>785.40000000000009</v>
      </c>
      <c r="CS55" s="64">
        <f t="shared" si="120"/>
        <v>1138.8999999999999</v>
      </c>
      <c r="CT55" s="66">
        <f t="shared" si="121"/>
        <v>1627</v>
      </c>
      <c r="CU55" s="66">
        <f t="shared" si="70"/>
        <v>1927</v>
      </c>
      <c r="CV55" s="66">
        <f t="shared" si="71"/>
        <v>2227</v>
      </c>
      <c r="CW55" s="32"/>
      <c r="CX55" s="382"/>
      <c r="CY55" s="64">
        <f t="shared" si="122"/>
        <v>474</v>
      </c>
      <c r="CZ55" s="71">
        <f t="shared" ref="CZ55:CZ102" si="177">CEILING($E55*DA$2*DB$2*$K55,1)</f>
        <v>354</v>
      </c>
      <c r="DA55" s="64">
        <f t="shared" si="124"/>
        <v>843</v>
      </c>
      <c r="DB55" s="64">
        <v>1</v>
      </c>
      <c r="DC55" s="64">
        <f t="shared" si="47"/>
        <v>927.30000000000007</v>
      </c>
      <c r="DD55" s="64">
        <f t="shared" si="125"/>
        <v>1344.6999999999998</v>
      </c>
      <c r="DE55" s="66">
        <f t="shared" si="126"/>
        <v>1921</v>
      </c>
      <c r="DF55" s="66">
        <f t="shared" si="72"/>
        <v>2221</v>
      </c>
      <c r="DG55" s="66">
        <f t="shared" si="73"/>
        <v>2521</v>
      </c>
    </row>
    <row r="56" spans="1:111" ht="29.6">
      <c r="A56" s="20" t="s">
        <v>57</v>
      </c>
      <c r="B56" s="3" t="s">
        <v>271</v>
      </c>
      <c r="C56" s="85" t="s">
        <v>349</v>
      </c>
      <c r="D56" s="2" t="s">
        <v>4</v>
      </c>
      <c r="E56" s="7">
        <v>1.2513000000000001</v>
      </c>
      <c r="F56" s="12">
        <v>30</v>
      </c>
      <c r="G56" s="11">
        <f t="shared" si="50"/>
        <v>0.7</v>
      </c>
      <c r="H56" s="11">
        <v>1.1000000000000001</v>
      </c>
      <c r="I56" s="111">
        <v>1.45</v>
      </c>
      <c r="J56" s="11">
        <v>1</v>
      </c>
      <c r="K56" s="15">
        <v>2</v>
      </c>
      <c r="L56" s="15">
        <v>15</v>
      </c>
      <c r="M56" s="15">
        <v>1.2</v>
      </c>
      <c r="N56" s="46">
        <f>CEILING(E56*M56*Цены1!$E$45,1)</f>
        <v>450</v>
      </c>
      <c r="O56" s="46"/>
      <c r="P56" s="233">
        <f t="shared" si="146"/>
        <v>410</v>
      </c>
      <c r="Q56" s="54">
        <f t="shared" si="169"/>
        <v>237</v>
      </c>
      <c r="R56" s="33">
        <f t="shared" si="161"/>
        <v>662</v>
      </c>
      <c r="S56" s="33">
        <v>1.06</v>
      </c>
      <c r="T56" s="33">
        <f t="shared" si="162"/>
        <v>728.2</v>
      </c>
      <c r="U56" s="33">
        <f t="shared" si="163"/>
        <v>1119.3</v>
      </c>
      <c r="V56" s="51">
        <f t="shared" si="164"/>
        <v>1599</v>
      </c>
      <c r="W56" s="33"/>
      <c r="X56" s="33"/>
      <c r="Y56" s="234">
        <f t="shared" si="156"/>
        <v>469</v>
      </c>
      <c r="Z56" s="54">
        <f t="shared" si="149"/>
        <v>237</v>
      </c>
      <c r="AA56" s="33">
        <f t="shared" si="165"/>
        <v>721</v>
      </c>
      <c r="AB56" s="33">
        <v>4</v>
      </c>
      <c r="AC56" s="33">
        <f t="shared" si="166"/>
        <v>793.1</v>
      </c>
      <c r="AD56" s="33">
        <f t="shared" si="167"/>
        <v>4600.3999999999996</v>
      </c>
      <c r="AE56" s="51">
        <f t="shared" si="168"/>
        <v>6572</v>
      </c>
      <c r="AH56" s="3"/>
      <c r="AI56" s="103">
        <f t="shared" si="127"/>
        <v>451</v>
      </c>
      <c r="AJ56" s="54">
        <f t="shared" si="170"/>
        <v>292</v>
      </c>
      <c r="AK56" s="33">
        <f t="shared" si="89"/>
        <v>758</v>
      </c>
      <c r="AL56" s="33">
        <v>1</v>
      </c>
      <c r="AM56" s="33">
        <f t="shared" si="128"/>
        <v>833.80000000000007</v>
      </c>
      <c r="AN56" s="33">
        <f t="shared" si="90"/>
        <v>1209.5999999999999</v>
      </c>
      <c r="AO56" s="51">
        <f t="shared" si="91"/>
        <v>1728</v>
      </c>
      <c r="AR56" s="33">
        <f t="shared" si="92"/>
        <v>1648</v>
      </c>
      <c r="AS56" s="54">
        <f t="shared" si="171"/>
        <v>297</v>
      </c>
      <c r="AT56" s="33">
        <f t="shared" si="94"/>
        <v>1960</v>
      </c>
      <c r="AU56" s="33">
        <v>1.05</v>
      </c>
      <c r="AV56" s="33">
        <f t="shared" si="129"/>
        <v>2156</v>
      </c>
      <c r="AW56" s="33">
        <f t="shared" si="95"/>
        <v>3283</v>
      </c>
      <c r="AX56" s="51">
        <f t="shared" si="96"/>
        <v>4690</v>
      </c>
      <c r="BA56" s="33">
        <f t="shared" si="97"/>
        <v>1633</v>
      </c>
      <c r="BB56" s="54">
        <f t="shared" si="172"/>
        <v>297</v>
      </c>
      <c r="BC56" s="33">
        <f t="shared" si="99"/>
        <v>1945</v>
      </c>
      <c r="BD56" s="121">
        <f t="shared" si="66"/>
        <v>1.03</v>
      </c>
      <c r="BE56" s="33">
        <f t="shared" si="130"/>
        <v>2139.5</v>
      </c>
      <c r="BF56" s="33">
        <f t="shared" si="100"/>
        <v>3195.5</v>
      </c>
      <c r="BG56" s="51">
        <f t="shared" si="101"/>
        <v>4565</v>
      </c>
      <c r="BJ56" s="33">
        <f t="shared" si="102"/>
        <v>1541</v>
      </c>
      <c r="BK56" s="54">
        <f t="shared" si="173"/>
        <v>297</v>
      </c>
      <c r="BL56" s="33">
        <f t="shared" si="104"/>
        <v>1853</v>
      </c>
      <c r="BM56" s="33">
        <v>1</v>
      </c>
      <c r="BN56" s="33">
        <f t="shared" si="131"/>
        <v>2038.3000000000002</v>
      </c>
      <c r="BO56" s="33">
        <f t="shared" si="105"/>
        <v>2956.1</v>
      </c>
      <c r="BP56" s="51">
        <f t="shared" si="106"/>
        <v>4223</v>
      </c>
      <c r="BQ56" s="32"/>
      <c r="BR56" s="32"/>
      <c r="BS56" s="33">
        <f t="shared" si="107"/>
        <v>1208</v>
      </c>
      <c r="BT56" s="54">
        <f t="shared" si="174"/>
        <v>297</v>
      </c>
      <c r="BU56" s="33">
        <f t="shared" si="109"/>
        <v>1520</v>
      </c>
      <c r="BV56" s="33">
        <v>1</v>
      </c>
      <c r="BW56" s="33">
        <f t="shared" si="132"/>
        <v>1672.0000000000002</v>
      </c>
      <c r="BX56" s="33">
        <f t="shared" si="110"/>
        <v>2424.7999999999997</v>
      </c>
      <c r="BY56" s="51">
        <f t="shared" si="111"/>
        <v>3464</v>
      </c>
      <c r="BZ56" s="32"/>
      <c r="CA56" s="32"/>
      <c r="CB56" s="219"/>
      <c r="CC56" s="33">
        <f t="shared" si="112"/>
        <v>401</v>
      </c>
      <c r="CD56" s="54">
        <f t="shared" si="175"/>
        <v>290</v>
      </c>
      <c r="CE56" s="33">
        <f t="shared" si="114"/>
        <v>706</v>
      </c>
      <c r="CF56" s="33">
        <v>1</v>
      </c>
      <c r="CG56" s="33">
        <f t="shared" si="133"/>
        <v>776.6</v>
      </c>
      <c r="CH56" s="33">
        <f t="shared" si="115"/>
        <v>1126.3</v>
      </c>
      <c r="CI56" s="51">
        <f t="shared" si="116"/>
        <v>1609</v>
      </c>
      <c r="CJ56" s="51">
        <f t="shared" si="135"/>
        <v>2059</v>
      </c>
      <c r="CK56" s="51">
        <f t="shared" si="136"/>
        <v>2509</v>
      </c>
      <c r="CL56" s="32"/>
      <c r="CM56" s="377" t="s">
        <v>594</v>
      </c>
      <c r="CN56" s="64">
        <f t="shared" si="117"/>
        <v>622</v>
      </c>
      <c r="CO56" s="71">
        <f t="shared" si="176"/>
        <v>428</v>
      </c>
      <c r="CP56" s="64">
        <f t="shared" si="119"/>
        <v>1065</v>
      </c>
      <c r="CQ56" s="64">
        <v>1</v>
      </c>
      <c r="CR56" s="64">
        <f t="shared" si="134"/>
        <v>1171.5</v>
      </c>
      <c r="CS56" s="64">
        <f t="shared" si="120"/>
        <v>1698.8999999999999</v>
      </c>
      <c r="CT56" s="66">
        <f t="shared" si="121"/>
        <v>2427</v>
      </c>
      <c r="CU56" s="66">
        <f t="shared" si="70"/>
        <v>2877</v>
      </c>
      <c r="CV56" s="66">
        <f t="shared" si="71"/>
        <v>3327</v>
      </c>
      <c r="CW56" s="32"/>
      <c r="CX56" s="380" t="s">
        <v>595</v>
      </c>
      <c r="CY56" s="64">
        <f t="shared" si="122"/>
        <v>712</v>
      </c>
      <c r="CZ56" s="71">
        <f t="shared" si="177"/>
        <v>532</v>
      </c>
      <c r="DA56" s="64">
        <f t="shared" si="124"/>
        <v>1259</v>
      </c>
      <c r="DB56" s="64">
        <v>1</v>
      </c>
      <c r="DC56" s="64">
        <f t="shared" si="47"/>
        <v>1384.9</v>
      </c>
      <c r="DD56" s="64">
        <f t="shared" si="125"/>
        <v>2008.3</v>
      </c>
      <c r="DE56" s="66">
        <f t="shared" si="126"/>
        <v>2869</v>
      </c>
      <c r="DF56" s="66">
        <f t="shared" si="72"/>
        <v>3319</v>
      </c>
      <c r="DG56" s="66">
        <f t="shared" si="73"/>
        <v>3769</v>
      </c>
    </row>
    <row r="57" spans="1:111" ht="29.6">
      <c r="A57" s="20" t="s">
        <v>58</v>
      </c>
      <c r="B57" s="3" t="s">
        <v>272</v>
      </c>
      <c r="C57" s="85" t="s">
        <v>350</v>
      </c>
      <c r="D57" s="2" t="s">
        <v>4</v>
      </c>
      <c r="E57" s="7">
        <v>2.5024999999999999</v>
      </c>
      <c r="F57" s="12">
        <v>30</v>
      </c>
      <c r="G57" s="11">
        <f t="shared" si="50"/>
        <v>0.7</v>
      </c>
      <c r="H57" s="11">
        <v>1.05</v>
      </c>
      <c r="I57" s="11">
        <v>1.1499999999999999</v>
      </c>
      <c r="J57" s="11">
        <v>1</v>
      </c>
      <c r="K57" s="15">
        <v>2</v>
      </c>
      <c r="L57" s="15">
        <v>15</v>
      </c>
      <c r="M57" s="15">
        <v>1.2</v>
      </c>
      <c r="N57" s="46">
        <f>CEILING(E57*M57*Цены1!$E$45,1)</f>
        <v>899</v>
      </c>
      <c r="O57" s="46"/>
      <c r="P57" s="233">
        <f t="shared" si="146"/>
        <v>820</v>
      </c>
      <c r="Q57" s="54">
        <f t="shared" si="169"/>
        <v>473</v>
      </c>
      <c r="R57" s="33">
        <f t="shared" si="161"/>
        <v>1308</v>
      </c>
      <c r="S57" s="33">
        <v>1.06</v>
      </c>
      <c r="T57" s="33">
        <f t="shared" si="162"/>
        <v>1373.4</v>
      </c>
      <c r="U57" s="33">
        <f t="shared" si="163"/>
        <v>1674.3999999999999</v>
      </c>
      <c r="V57" s="51">
        <f t="shared" si="164"/>
        <v>2392</v>
      </c>
      <c r="W57" s="33"/>
      <c r="X57" s="33"/>
      <c r="Y57" s="234">
        <f t="shared" si="156"/>
        <v>937</v>
      </c>
      <c r="Z57" s="54">
        <f t="shared" si="149"/>
        <v>473</v>
      </c>
      <c r="AA57" s="33">
        <f t="shared" si="165"/>
        <v>1425</v>
      </c>
      <c r="AB57" s="33">
        <v>5</v>
      </c>
      <c r="AC57" s="33">
        <f t="shared" si="166"/>
        <v>1496.25</v>
      </c>
      <c r="AD57" s="33">
        <f t="shared" si="167"/>
        <v>8603.6999999999989</v>
      </c>
      <c r="AE57" s="51">
        <f t="shared" si="168"/>
        <v>12291</v>
      </c>
      <c r="AH57" s="3"/>
      <c r="AI57" s="103">
        <f t="shared" si="127"/>
        <v>901</v>
      </c>
      <c r="AJ57" s="54">
        <f t="shared" si="170"/>
        <v>583</v>
      </c>
      <c r="AK57" s="33">
        <f t="shared" si="89"/>
        <v>1499</v>
      </c>
      <c r="AL57" s="33">
        <v>1</v>
      </c>
      <c r="AM57" s="33">
        <f t="shared" si="128"/>
        <v>1573.95</v>
      </c>
      <c r="AN57" s="33">
        <f t="shared" si="90"/>
        <v>1810.1999999999998</v>
      </c>
      <c r="AO57" s="51">
        <f t="shared" si="91"/>
        <v>2586</v>
      </c>
      <c r="AR57" s="33">
        <f t="shared" si="92"/>
        <v>3295</v>
      </c>
      <c r="AS57" s="54">
        <f t="shared" si="171"/>
        <v>594</v>
      </c>
      <c r="AT57" s="33">
        <f t="shared" si="94"/>
        <v>3904</v>
      </c>
      <c r="AU57" s="33">
        <v>1.04</v>
      </c>
      <c r="AV57" s="33">
        <f t="shared" si="129"/>
        <v>4099.2</v>
      </c>
      <c r="AW57" s="33">
        <f t="shared" si="95"/>
        <v>4902.7999999999993</v>
      </c>
      <c r="AX57" s="51">
        <f t="shared" si="96"/>
        <v>7004</v>
      </c>
      <c r="BA57" s="33">
        <f t="shared" si="97"/>
        <v>3265</v>
      </c>
      <c r="BB57" s="54">
        <f t="shared" si="172"/>
        <v>594</v>
      </c>
      <c r="BC57" s="33">
        <f t="shared" si="99"/>
        <v>3874</v>
      </c>
      <c r="BD57" s="121">
        <f t="shared" si="66"/>
        <v>1.02</v>
      </c>
      <c r="BE57" s="33">
        <f t="shared" si="130"/>
        <v>4067.7000000000003</v>
      </c>
      <c r="BF57" s="33">
        <f t="shared" si="100"/>
        <v>4771.8999999999996</v>
      </c>
      <c r="BG57" s="51">
        <f t="shared" si="101"/>
        <v>6817</v>
      </c>
      <c r="BJ57" s="33">
        <f t="shared" si="102"/>
        <v>3082</v>
      </c>
      <c r="BK57" s="54">
        <f t="shared" si="173"/>
        <v>594</v>
      </c>
      <c r="BL57" s="33">
        <f t="shared" si="104"/>
        <v>3691</v>
      </c>
      <c r="BM57" s="33">
        <v>1</v>
      </c>
      <c r="BN57" s="33">
        <f t="shared" si="131"/>
        <v>3875.55</v>
      </c>
      <c r="BO57" s="33">
        <f t="shared" si="105"/>
        <v>4456.8999999999996</v>
      </c>
      <c r="BP57" s="51">
        <f t="shared" si="106"/>
        <v>6367</v>
      </c>
      <c r="BQ57" s="32"/>
      <c r="BR57" s="32"/>
      <c r="BS57" s="33">
        <f t="shared" si="107"/>
        <v>2415</v>
      </c>
      <c r="BT57" s="54">
        <f t="shared" si="174"/>
        <v>594</v>
      </c>
      <c r="BU57" s="33">
        <f t="shared" si="109"/>
        <v>3024</v>
      </c>
      <c r="BV57" s="33">
        <v>1</v>
      </c>
      <c r="BW57" s="33">
        <f t="shared" si="132"/>
        <v>3175.2000000000003</v>
      </c>
      <c r="BX57" s="33">
        <f t="shared" si="110"/>
        <v>3651.8999999999996</v>
      </c>
      <c r="BY57" s="51">
        <f t="shared" si="111"/>
        <v>5217</v>
      </c>
      <c r="BZ57" s="32"/>
      <c r="CA57" s="32"/>
      <c r="CB57" s="220"/>
      <c r="CC57" s="33">
        <f t="shared" si="112"/>
        <v>800</v>
      </c>
      <c r="CD57" s="54">
        <f t="shared" si="175"/>
        <v>579</v>
      </c>
      <c r="CE57" s="33">
        <f t="shared" si="114"/>
        <v>1394</v>
      </c>
      <c r="CF57" s="33">
        <v>1</v>
      </c>
      <c r="CG57" s="33">
        <f t="shared" si="133"/>
        <v>1463.7</v>
      </c>
      <c r="CH57" s="33">
        <f t="shared" si="115"/>
        <v>1683.5</v>
      </c>
      <c r="CI57" s="51">
        <f t="shared" si="116"/>
        <v>2405</v>
      </c>
      <c r="CJ57" s="51">
        <f t="shared" si="135"/>
        <v>3304</v>
      </c>
      <c r="CK57" s="51">
        <f t="shared" si="136"/>
        <v>4203</v>
      </c>
      <c r="CL57" s="32"/>
      <c r="CM57" s="378"/>
      <c r="CN57" s="64">
        <f t="shared" si="117"/>
        <v>1244</v>
      </c>
      <c r="CO57" s="71">
        <f t="shared" si="176"/>
        <v>856</v>
      </c>
      <c r="CP57" s="64">
        <f t="shared" si="119"/>
        <v>2115</v>
      </c>
      <c r="CQ57" s="64">
        <v>1</v>
      </c>
      <c r="CR57" s="64">
        <f t="shared" si="134"/>
        <v>2220.75</v>
      </c>
      <c r="CS57" s="64">
        <f t="shared" si="120"/>
        <v>2554.2999999999997</v>
      </c>
      <c r="CT57" s="66">
        <f t="shared" si="121"/>
        <v>3649</v>
      </c>
      <c r="CU57" s="66">
        <f t="shared" si="70"/>
        <v>4548</v>
      </c>
      <c r="CV57" s="66">
        <f t="shared" si="71"/>
        <v>5447</v>
      </c>
      <c r="CW57" s="32"/>
      <c r="CX57" s="381"/>
      <c r="CY57" s="64">
        <f t="shared" si="122"/>
        <v>1424</v>
      </c>
      <c r="CZ57" s="71">
        <f t="shared" si="177"/>
        <v>1064</v>
      </c>
      <c r="DA57" s="64">
        <f t="shared" si="124"/>
        <v>2503</v>
      </c>
      <c r="DB57" s="64">
        <v>1</v>
      </c>
      <c r="DC57" s="64">
        <f t="shared" si="47"/>
        <v>2628.15</v>
      </c>
      <c r="DD57" s="64">
        <f t="shared" si="125"/>
        <v>3022.6</v>
      </c>
      <c r="DE57" s="66">
        <f t="shared" si="126"/>
        <v>4318</v>
      </c>
      <c r="DF57" s="66">
        <f t="shared" si="72"/>
        <v>5217</v>
      </c>
      <c r="DG57" s="66">
        <f t="shared" si="73"/>
        <v>6116</v>
      </c>
    </row>
    <row r="58" spans="1:111" ht="29.6">
      <c r="A58" s="20" t="s">
        <v>59</v>
      </c>
      <c r="B58" s="3" t="s">
        <v>273</v>
      </c>
      <c r="C58" s="85" t="s">
        <v>351</v>
      </c>
      <c r="D58" s="2" t="s">
        <v>4</v>
      </c>
      <c r="E58" s="7">
        <v>0.62160000000000004</v>
      </c>
      <c r="F58" s="12">
        <v>30</v>
      </c>
      <c r="G58" s="11">
        <f t="shared" si="50"/>
        <v>0.7</v>
      </c>
      <c r="H58" s="11">
        <v>1.1000000000000001</v>
      </c>
      <c r="I58" s="111">
        <v>1.45</v>
      </c>
      <c r="J58" s="11">
        <v>1</v>
      </c>
      <c r="K58" s="15">
        <v>2</v>
      </c>
      <c r="L58" s="15">
        <v>15</v>
      </c>
      <c r="M58" s="15">
        <v>1.2</v>
      </c>
      <c r="N58" s="46">
        <f>CEILING(E58*M58*Цены1!$E$45,1)</f>
        <v>224</v>
      </c>
      <c r="O58" s="46"/>
      <c r="P58" s="233">
        <f t="shared" si="146"/>
        <v>204</v>
      </c>
      <c r="Q58" s="54">
        <f t="shared" si="169"/>
        <v>118</v>
      </c>
      <c r="R58" s="33">
        <f t="shared" si="161"/>
        <v>337</v>
      </c>
      <c r="S58" s="33">
        <v>1.06</v>
      </c>
      <c r="T58" s="33">
        <f t="shared" si="162"/>
        <v>370.70000000000005</v>
      </c>
      <c r="U58" s="33">
        <f t="shared" si="163"/>
        <v>569.79999999999995</v>
      </c>
      <c r="V58" s="51">
        <f t="shared" si="164"/>
        <v>814</v>
      </c>
      <c r="W58" s="33"/>
      <c r="X58" s="33"/>
      <c r="Y58" s="234">
        <f t="shared" si="156"/>
        <v>233</v>
      </c>
      <c r="Z58" s="54">
        <f t="shared" si="149"/>
        <v>118</v>
      </c>
      <c r="AA58" s="33">
        <f t="shared" si="165"/>
        <v>366</v>
      </c>
      <c r="AB58" s="33">
        <v>6</v>
      </c>
      <c r="AC58" s="33">
        <f t="shared" si="166"/>
        <v>402.6</v>
      </c>
      <c r="AD58" s="33">
        <f t="shared" si="167"/>
        <v>3502.7999999999997</v>
      </c>
      <c r="AE58" s="51">
        <f t="shared" si="168"/>
        <v>5004</v>
      </c>
      <c r="AH58" s="3"/>
      <c r="AI58" s="103">
        <f t="shared" si="127"/>
        <v>224</v>
      </c>
      <c r="AJ58" s="54">
        <f t="shared" si="170"/>
        <v>145</v>
      </c>
      <c r="AK58" s="33">
        <f t="shared" si="89"/>
        <v>384</v>
      </c>
      <c r="AL58" s="33">
        <v>1</v>
      </c>
      <c r="AM58" s="33">
        <f t="shared" si="128"/>
        <v>422.40000000000003</v>
      </c>
      <c r="AN58" s="33">
        <f t="shared" si="90"/>
        <v>612.5</v>
      </c>
      <c r="AO58" s="51">
        <f t="shared" si="91"/>
        <v>875</v>
      </c>
      <c r="AR58" s="33">
        <f t="shared" si="92"/>
        <v>819</v>
      </c>
      <c r="AS58" s="54">
        <f t="shared" si="171"/>
        <v>148</v>
      </c>
      <c r="AT58" s="33">
        <f t="shared" si="94"/>
        <v>982</v>
      </c>
      <c r="AU58" s="33">
        <v>1.06</v>
      </c>
      <c r="AV58" s="33">
        <f t="shared" si="129"/>
        <v>1080.2</v>
      </c>
      <c r="AW58" s="33">
        <f t="shared" si="95"/>
        <v>1660.3999999999999</v>
      </c>
      <c r="AX58" s="51">
        <f t="shared" si="96"/>
        <v>2372</v>
      </c>
      <c r="BA58" s="33">
        <f t="shared" si="97"/>
        <v>811</v>
      </c>
      <c r="BB58" s="54">
        <f t="shared" si="172"/>
        <v>148</v>
      </c>
      <c r="BC58" s="33">
        <f t="shared" si="99"/>
        <v>974</v>
      </c>
      <c r="BD58" s="121">
        <f t="shared" si="66"/>
        <v>1.04</v>
      </c>
      <c r="BE58" s="33">
        <f t="shared" si="130"/>
        <v>1071.4000000000001</v>
      </c>
      <c r="BF58" s="33">
        <f t="shared" si="100"/>
        <v>1616.3</v>
      </c>
      <c r="BG58" s="51">
        <f t="shared" si="101"/>
        <v>2309</v>
      </c>
      <c r="BJ58" s="33">
        <f t="shared" si="102"/>
        <v>766</v>
      </c>
      <c r="BK58" s="54">
        <f t="shared" si="173"/>
        <v>148</v>
      </c>
      <c r="BL58" s="33">
        <f t="shared" si="104"/>
        <v>929</v>
      </c>
      <c r="BM58" s="33">
        <v>1</v>
      </c>
      <c r="BN58" s="33">
        <f t="shared" si="131"/>
        <v>1021.9000000000001</v>
      </c>
      <c r="BO58" s="33">
        <f t="shared" si="105"/>
        <v>1481.8999999999999</v>
      </c>
      <c r="BP58" s="51">
        <f t="shared" si="106"/>
        <v>2117</v>
      </c>
      <c r="BQ58" s="32"/>
      <c r="BR58" s="32"/>
      <c r="BS58" s="33">
        <f t="shared" si="107"/>
        <v>600</v>
      </c>
      <c r="BT58" s="54">
        <f t="shared" si="174"/>
        <v>148</v>
      </c>
      <c r="BU58" s="33">
        <f t="shared" si="109"/>
        <v>763</v>
      </c>
      <c r="BV58" s="33">
        <v>1</v>
      </c>
      <c r="BW58" s="33">
        <f t="shared" si="132"/>
        <v>839.30000000000007</v>
      </c>
      <c r="BX58" s="33">
        <f t="shared" si="110"/>
        <v>1217.3</v>
      </c>
      <c r="BY58" s="51">
        <f t="shared" si="111"/>
        <v>1739</v>
      </c>
      <c r="BZ58" s="32"/>
      <c r="CA58" s="32"/>
      <c r="CB58" s="218" t="s">
        <v>593</v>
      </c>
      <c r="CC58" s="33">
        <f t="shared" si="112"/>
        <v>199</v>
      </c>
      <c r="CD58" s="54">
        <f t="shared" si="175"/>
        <v>144</v>
      </c>
      <c r="CE58" s="33">
        <f t="shared" si="114"/>
        <v>358</v>
      </c>
      <c r="CF58" s="33">
        <v>1</v>
      </c>
      <c r="CG58" s="33">
        <f t="shared" si="133"/>
        <v>393.8</v>
      </c>
      <c r="CH58" s="33">
        <f t="shared" si="115"/>
        <v>571.19999999999993</v>
      </c>
      <c r="CI58" s="51">
        <f t="shared" si="116"/>
        <v>816</v>
      </c>
      <c r="CJ58" s="51">
        <f t="shared" si="135"/>
        <v>1040</v>
      </c>
      <c r="CK58" s="51">
        <f t="shared" si="136"/>
        <v>1264</v>
      </c>
      <c r="CL58" s="32"/>
      <c r="CM58" s="379"/>
      <c r="CN58" s="64">
        <f t="shared" si="117"/>
        <v>309</v>
      </c>
      <c r="CO58" s="71">
        <f t="shared" si="176"/>
        <v>213</v>
      </c>
      <c r="CP58" s="64">
        <f t="shared" si="119"/>
        <v>537</v>
      </c>
      <c r="CQ58" s="64">
        <v>1</v>
      </c>
      <c r="CR58" s="64">
        <f t="shared" si="134"/>
        <v>590.70000000000005</v>
      </c>
      <c r="CS58" s="64">
        <f t="shared" si="120"/>
        <v>856.8</v>
      </c>
      <c r="CT58" s="66">
        <f t="shared" si="121"/>
        <v>1224</v>
      </c>
      <c r="CU58" s="66">
        <f t="shared" si="70"/>
        <v>1448</v>
      </c>
      <c r="CV58" s="66">
        <f t="shared" si="71"/>
        <v>1672</v>
      </c>
      <c r="CW58" s="32"/>
      <c r="CX58" s="382"/>
      <c r="CY58" s="64">
        <f t="shared" si="122"/>
        <v>354</v>
      </c>
      <c r="CZ58" s="71">
        <f t="shared" si="177"/>
        <v>265</v>
      </c>
      <c r="DA58" s="64">
        <f t="shared" si="124"/>
        <v>634</v>
      </c>
      <c r="DB58" s="64">
        <v>1</v>
      </c>
      <c r="DC58" s="64">
        <f t="shared" si="47"/>
        <v>697.40000000000009</v>
      </c>
      <c r="DD58" s="64">
        <f t="shared" si="125"/>
        <v>1011.4999999999999</v>
      </c>
      <c r="DE58" s="66">
        <f t="shared" si="126"/>
        <v>1445</v>
      </c>
      <c r="DF58" s="66">
        <f t="shared" si="72"/>
        <v>1669</v>
      </c>
      <c r="DG58" s="66">
        <f t="shared" si="73"/>
        <v>1893</v>
      </c>
    </row>
    <row r="59" spans="1:111" ht="29.6">
      <c r="A59" s="20" t="s">
        <v>60</v>
      </c>
      <c r="B59" s="3" t="s">
        <v>274</v>
      </c>
      <c r="C59" s="85" t="s">
        <v>352</v>
      </c>
      <c r="D59" s="2" t="s">
        <v>4</v>
      </c>
      <c r="E59" s="7">
        <v>0.70250000000000001</v>
      </c>
      <c r="F59" s="12">
        <v>30</v>
      </c>
      <c r="G59" s="11">
        <f t="shared" si="50"/>
        <v>0.7</v>
      </c>
      <c r="H59" s="11">
        <v>1.1000000000000001</v>
      </c>
      <c r="I59" s="111">
        <v>1.45</v>
      </c>
      <c r="J59" s="11">
        <v>1</v>
      </c>
      <c r="K59" s="15">
        <v>2</v>
      </c>
      <c r="L59" s="15">
        <v>15</v>
      </c>
      <c r="M59" s="15">
        <v>1.2</v>
      </c>
      <c r="N59" s="46">
        <f>CEILING(E59*M59*Цены1!$E$45,1)</f>
        <v>253</v>
      </c>
      <c r="O59" s="46"/>
      <c r="P59" s="233">
        <f t="shared" si="146"/>
        <v>231</v>
      </c>
      <c r="Q59" s="54">
        <f t="shared" si="169"/>
        <v>133</v>
      </c>
      <c r="R59" s="33">
        <f t="shared" si="161"/>
        <v>379</v>
      </c>
      <c r="S59" s="33">
        <v>1.06</v>
      </c>
      <c r="T59" s="33">
        <f t="shared" si="162"/>
        <v>416.90000000000003</v>
      </c>
      <c r="U59" s="33">
        <f t="shared" si="163"/>
        <v>641.19999999999993</v>
      </c>
      <c r="V59" s="51">
        <f t="shared" si="164"/>
        <v>916</v>
      </c>
      <c r="W59" s="33"/>
      <c r="X59" s="33"/>
      <c r="Y59" s="234">
        <f t="shared" si="156"/>
        <v>264</v>
      </c>
      <c r="Z59" s="54">
        <f t="shared" si="149"/>
        <v>133</v>
      </c>
      <c r="AA59" s="33">
        <f t="shared" si="165"/>
        <v>412</v>
      </c>
      <c r="AB59" s="33">
        <v>7</v>
      </c>
      <c r="AC59" s="33">
        <f t="shared" si="166"/>
        <v>453.20000000000005</v>
      </c>
      <c r="AD59" s="33">
        <f t="shared" si="167"/>
        <v>4600.3999999999996</v>
      </c>
      <c r="AE59" s="51">
        <f t="shared" si="168"/>
        <v>6572</v>
      </c>
      <c r="AH59" s="3"/>
      <c r="AI59" s="103">
        <f t="shared" si="127"/>
        <v>253</v>
      </c>
      <c r="AJ59" s="54">
        <f t="shared" si="170"/>
        <v>164</v>
      </c>
      <c r="AK59" s="33">
        <f t="shared" si="89"/>
        <v>432</v>
      </c>
      <c r="AL59" s="33">
        <v>1</v>
      </c>
      <c r="AM59" s="33">
        <f t="shared" si="128"/>
        <v>475.20000000000005</v>
      </c>
      <c r="AN59" s="33">
        <f t="shared" si="90"/>
        <v>689.5</v>
      </c>
      <c r="AO59" s="51">
        <f t="shared" si="91"/>
        <v>985</v>
      </c>
      <c r="AR59" s="33">
        <f t="shared" si="92"/>
        <v>925</v>
      </c>
      <c r="AS59" s="54">
        <f t="shared" si="171"/>
        <v>167</v>
      </c>
      <c r="AT59" s="33">
        <f t="shared" si="94"/>
        <v>1107</v>
      </c>
      <c r="AU59" s="33">
        <v>1.06</v>
      </c>
      <c r="AV59" s="33">
        <f t="shared" si="129"/>
        <v>1217.7</v>
      </c>
      <c r="AW59" s="33">
        <f t="shared" si="95"/>
        <v>1871.8</v>
      </c>
      <c r="AX59" s="51">
        <f t="shared" si="96"/>
        <v>2674</v>
      </c>
      <c r="BA59" s="33">
        <f t="shared" si="97"/>
        <v>917</v>
      </c>
      <c r="BB59" s="54">
        <f t="shared" si="172"/>
        <v>167</v>
      </c>
      <c r="BC59" s="33">
        <f t="shared" si="99"/>
        <v>1099</v>
      </c>
      <c r="BD59" s="121">
        <f t="shared" si="66"/>
        <v>1.04</v>
      </c>
      <c r="BE59" s="33">
        <f t="shared" si="130"/>
        <v>1208.9000000000001</v>
      </c>
      <c r="BF59" s="33">
        <f t="shared" si="100"/>
        <v>1823.4999999999998</v>
      </c>
      <c r="BG59" s="51">
        <f t="shared" si="101"/>
        <v>2605</v>
      </c>
      <c r="BJ59" s="33">
        <f t="shared" si="102"/>
        <v>865</v>
      </c>
      <c r="BK59" s="54">
        <f t="shared" si="173"/>
        <v>167</v>
      </c>
      <c r="BL59" s="33">
        <f t="shared" si="104"/>
        <v>1047</v>
      </c>
      <c r="BM59" s="33">
        <v>1</v>
      </c>
      <c r="BN59" s="33">
        <f t="shared" si="131"/>
        <v>1151.7</v>
      </c>
      <c r="BO59" s="33">
        <f t="shared" si="105"/>
        <v>1670.1999999999998</v>
      </c>
      <c r="BP59" s="51">
        <f t="shared" si="106"/>
        <v>2386</v>
      </c>
      <c r="BQ59" s="32"/>
      <c r="BR59" s="32"/>
      <c r="BS59" s="33">
        <f t="shared" si="107"/>
        <v>678</v>
      </c>
      <c r="BT59" s="54">
        <f t="shared" si="174"/>
        <v>167</v>
      </c>
      <c r="BU59" s="33">
        <f t="shared" si="109"/>
        <v>860</v>
      </c>
      <c r="BV59" s="33">
        <v>1</v>
      </c>
      <c r="BW59" s="33">
        <f t="shared" si="132"/>
        <v>946.00000000000011</v>
      </c>
      <c r="BX59" s="33">
        <f t="shared" si="110"/>
        <v>1372</v>
      </c>
      <c r="BY59" s="51">
        <f t="shared" si="111"/>
        <v>1960</v>
      </c>
      <c r="BZ59" s="32"/>
      <c r="CA59" s="32"/>
      <c r="CB59" s="219"/>
      <c r="CC59" s="33">
        <f t="shared" si="112"/>
        <v>225</v>
      </c>
      <c r="CD59" s="54">
        <f t="shared" si="175"/>
        <v>163</v>
      </c>
      <c r="CE59" s="33">
        <f t="shared" si="114"/>
        <v>403</v>
      </c>
      <c r="CF59" s="33">
        <v>1</v>
      </c>
      <c r="CG59" s="33">
        <f t="shared" si="133"/>
        <v>443.3</v>
      </c>
      <c r="CH59" s="33">
        <f t="shared" si="115"/>
        <v>643.29999999999995</v>
      </c>
      <c r="CI59" s="51">
        <f t="shared" si="116"/>
        <v>919</v>
      </c>
      <c r="CJ59" s="51">
        <f t="shared" si="135"/>
        <v>1172</v>
      </c>
      <c r="CK59" s="51">
        <f t="shared" si="136"/>
        <v>1425</v>
      </c>
      <c r="CL59" s="32"/>
      <c r="CM59" s="377" t="s">
        <v>594</v>
      </c>
      <c r="CN59" s="64">
        <f t="shared" si="117"/>
        <v>350</v>
      </c>
      <c r="CO59" s="71">
        <f t="shared" si="176"/>
        <v>241</v>
      </c>
      <c r="CP59" s="64">
        <f t="shared" si="119"/>
        <v>606</v>
      </c>
      <c r="CQ59" s="64">
        <v>1</v>
      </c>
      <c r="CR59" s="64">
        <f t="shared" si="134"/>
        <v>666.6</v>
      </c>
      <c r="CS59" s="64">
        <f t="shared" si="120"/>
        <v>966.69999999999993</v>
      </c>
      <c r="CT59" s="66">
        <f t="shared" si="121"/>
        <v>1381</v>
      </c>
      <c r="CU59" s="66">
        <f t="shared" si="70"/>
        <v>1634</v>
      </c>
      <c r="CV59" s="66">
        <f t="shared" si="71"/>
        <v>1887</v>
      </c>
      <c r="CW59" s="32"/>
      <c r="CX59" s="380" t="s">
        <v>595</v>
      </c>
      <c r="CY59" s="64">
        <f t="shared" si="122"/>
        <v>400</v>
      </c>
      <c r="CZ59" s="71">
        <f t="shared" si="177"/>
        <v>299</v>
      </c>
      <c r="DA59" s="64">
        <f t="shared" si="124"/>
        <v>714</v>
      </c>
      <c r="DB59" s="64">
        <v>1</v>
      </c>
      <c r="DC59" s="64">
        <f t="shared" si="47"/>
        <v>785.40000000000009</v>
      </c>
      <c r="DD59" s="64">
        <f t="shared" si="125"/>
        <v>1138.8999999999999</v>
      </c>
      <c r="DE59" s="66">
        <f t="shared" si="126"/>
        <v>1627</v>
      </c>
      <c r="DF59" s="66">
        <f t="shared" si="72"/>
        <v>1880</v>
      </c>
      <c r="DG59" s="66">
        <f t="shared" si="73"/>
        <v>2133</v>
      </c>
    </row>
    <row r="60" spans="1:111" ht="29.6">
      <c r="A60" s="20" t="s">
        <v>61</v>
      </c>
      <c r="B60" s="3" t="s">
        <v>275</v>
      </c>
      <c r="C60" s="88" t="s">
        <v>353</v>
      </c>
      <c r="D60" s="2" t="s">
        <v>4</v>
      </c>
      <c r="E60" s="7">
        <v>1.2513000000000001</v>
      </c>
      <c r="F60" s="12">
        <v>30</v>
      </c>
      <c r="G60" s="11">
        <f t="shared" si="50"/>
        <v>0.7</v>
      </c>
      <c r="H60" s="11">
        <v>1.1000000000000001</v>
      </c>
      <c r="I60" s="11">
        <v>1.4</v>
      </c>
      <c r="J60" s="11">
        <v>1</v>
      </c>
      <c r="K60" s="15">
        <v>2</v>
      </c>
      <c r="L60" s="15">
        <v>15</v>
      </c>
      <c r="M60" s="15">
        <v>1.2</v>
      </c>
      <c r="N60" s="46">
        <f>CEILING(E60*M60*Цены1!$E$45,1)</f>
        <v>450</v>
      </c>
      <c r="O60" s="46"/>
      <c r="P60" s="233">
        <f t="shared" si="146"/>
        <v>410</v>
      </c>
      <c r="Q60" s="54">
        <f t="shared" si="169"/>
        <v>237</v>
      </c>
      <c r="R60" s="33">
        <f t="shared" si="161"/>
        <v>662</v>
      </c>
      <c r="S60" s="33">
        <v>1.06</v>
      </c>
      <c r="T60" s="33">
        <f t="shared" si="162"/>
        <v>728.2</v>
      </c>
      <c r="U60" s="33">
        <f t="shared" si="163"/>
        <v>1080.8</v>
      </c>
      <c r="V60" s="51">
        <f t="shared" si="164"/>
        <v>1544</v>
      </c>
      <c r="W60" s="33"/>
      <c r="X60" s="33"/>
      <c r="Y60" s="234">
        <f t="shared" si="156"/>
        <v>469</v>
      </c>
      <c r="Z60" s="54">
        <f t="shared" si="149"/>
        <v>237</v>
      </c>
      <c r="AA60" s="33">
        <f t="shared" si="165"/>
        <v>721</v>
      </c>
      <c r="AB60" s="33">
        <v>8</v>
      </c>
      <c r="AC60" s="33">
        <f t="shared" si="166"/>
        <v>793.1</v>
      </c>
      <c r="AD60" s="33">
        <f t="shared" si="167"/>
        <v>8883</v>
      </c>
      <c r="AE60" s="51">
        <f t="shared" si="168"/>
        <v>12690</v>
      </c>
      <c r="AH60" s="3"/>
      <c r="AI60" s="103">
        <f t="shared" ref="AI60:AI91" si="178">CEILING($E60*AJ$2,1)</f>
        <v>451</v>
      </c>
      <c r="AJ60" s="54">
        <f t="shared" si="170"/>
        <v>292</v>
      </c>
      <c r="AK60" s="33">
        <f t="shared" ref="AK60:AK91" si="179">AI60+AJ60+$L60</f>
        <v>758</v>
      </c>
      <c r="AL60" s="33">
        <v>1</v>
      </c>
      <c r="AM60" s="33">
        <f t="shared" si="128"/>
        <v>833.80000000000007</v>
      </c>
      <c r="AN60" s="33">
        <f t="shared" ref="AN60:AN91" si="180">AO60*$G60</f>
        <v>1167.5999999999999</v>
      </c>
      <c r="AO60" s="51">
        <f t="shared" ref="AO60:AO91" si="181">CEILING(AM60*$I60/$G60*$J60*AL60,1)</f>
        <v>1668</v>
      </c>
      <c r="AR60" s="33">
        <f t="shared" ref="AR60:AR91" si="182">CEILING($E60*AS$2,1)</f>
        <v>1648</v>
      </c>
      <c r="AS60" s="54">
        <f t="shared" si="171"/>
        <v>297</v>
      </c>
      <c r="AT60" s="33">
        <f t="shared" ref="AT60:AT91" si="183">AR60+AS60+$L60</f>
        <v>1960</v>
      </c>
      <c r="AU60" s="33">
        <v>1.06</v>
      </c>
      <c r="AV60" s="33">
        <f t="shared" si="129"/>
        <v>2156</v>
      </c>
      <c r="AW60" s="33">
        <f t="shared" ref="AW60:AW91" si="184">AX60*$G60</f>
        <v>3199.7</v>
      </c>
      <c r="AX60" s="51">
        <f t="shared" ref="AX60:AX91" si="185">CEILING(AV60*$I60/$G60*$J60*AU60,1)</f>
        <v>4571</v>
      </c>
      <c r="BA60" s="33">
        <f t="shared" ref="BA60:BA91" si="186">CEILING($E60*BB$2,1)</f>
        <v>1633</v>
      </c>
      <c r="BB60" s="54">
        <f t="shared" si="172"/>
        <v>297</v>
      </c>
      <c r="BC60" s="33">
        <f t="shared" ref="BC60:BC91" si="187">BA60+BB60+$L60</f>
        <v>1945</v>
      </c>
      <c r="BD60" s="121">
        <f t="shared" si="66"/>
        <v>1.04</v>
      </c>
      <c r="BE60" s="33">
        <f t="shared" si="130"/>
        <v>2139.5</v>
      </c>
      <c r="BF60" s="33">
        <f t="shared" ref="BF60:BF91" si="188">BG60*$G60</f>
        <v>3115.7</v>
      </c>
      <c r="BG60" s="51">
        <f t="shared" ref="BG60:BG91" si="189">CEILING(BE60*$I60/$G60*$J60*BD60,1)</f>
        <v>4451</v>
      </c>
      <c r="BJ60" s="33">
        <f t="shared" ref="BJ60:BJ91" si="190">CEILING($E60*BK$2,1)</f>
        <v>1541</v>
      </c>
      <c r="BK60" s="54">
        <f t="shared" si="173"/>
        <v>297</v>
      </c>
      <c r="BL60" s="33">
        <f t="shared" ref="BL60:BL91" si="191">BJ60+BK60+$L60</f>
        <v>1853</v>
      </c>
      <c r="BM60" s="33">
        <v>1</v>
      </c>
      <c r="BN60" s="33">
        <f t="shared" si="131"/>
        <v>2038.3000000000002</v>
      </c>
      <c r="BO60" s="33">
        <f t="shared" ref="BO60:BO91" si="192">BP60*$G60</f>
        <v>2853.8999999999996</v>
      </c>
      <c r="BP60" s="51">
        <f t="shared" ref="BP60:BP91" si="193">CEILING(BN60*$I60/$G60*$J60*BM60,1)</f>
        <v>4077</v>
      </c>
      <c r="BQ60" s="32"/>
      <c r="BR60" s="32"/>
      <c r="BS60" s="33">
        <f t="shared" ref="BS60:BS91" si="194">CEILING($E60*BT$2,1)</f>
        <v>1208</v>
      </c>
      <c r="BT60" s="54">
        <f t="shared" si="174"/>
        <v>297</v>
      </c>
      <c r="BU60" s="33">
        <f t="shared" ref="BU60:BU91" si="195">BS60+BT60+$L60</f>
        <v>1520</v>
      </c>
      <c r="BV60" s="33">
        <v>1</v>
      </c>
      <c r="BW60" s="33">
        <f t="shared" si="132"/>
        <v>1672.0000000000002</v>
      </c>
      <c r="BX60" s="33">
        <f t="shared" ref="BX60:BX91" si="196">BY60*$G60</f>
        <v>2340.7999999999997</v>
      </c>
      <c r="BY60" s="51">
        <f t="shared" ref="BY60:BY91" si="197">CEILING(BW60*$I60/$G60*$J60*BV60,1)</f>
        <v>3344</v>
      </c>
      <c r="BZ60" s="32"/>
      <c r="CA60" s="32"/>
      <c r="CB60" s="220"/>
      <c r="CC60" s="33">
        <f t="shared" ref="CC60:CC91" si="198">CEILING($E60*CD$2,1)</f>
        <v>401</v>
      </c>
      <c r="CD60" s="54">
        <f t="shared" si="175"/>
        <v>290</v>
      </c>
      <c r="CE60" s="33">
        <f t="shared" ref="CE60:CE91" si="199">CC60+CD60+$L60</f>
        <v>706</v>
      </c>
      <c r="CF60" s="33">
        <v>1</v>
      </c>
      <c r="CG60" s="33">
        <f t="shared" si="133"/>
        <v>776.6</v>
      </c>
      <c r="CH60" s="33">
        <f t="shared" ref="CH60:CH91" si="200">CI60*$G60</f>
        <v>1087.8</v>
      </c>
      <c r="CI60" s="51">
        <f t="shared" ref="CI60:CI91" si="201">CEILING(CG60*$I60/$G60*$J60*CF60,1)</f>
        <v>1554</v>
      </c>
      <c r="CJ60" s="51">
        <f t="shared" si="135"/>
        <v>2004</v>
      </c>
      <c r="CK60" s="51">
        <f t="shared" si="136"/>
        <v>2454</v>
      </c>
      <c r="CL60" s="32"/>
      <c r="CM60" s="378"/>
      <c r="CN60" s="64">
        <f t="shared" ref="CN60:CN91" si="202">CEILING($E60*CO$2,1)</f>
        <v>622</v>
      </c>
      <c r="CO60" s="71">
        <f t="shared" si="176"/>
        <v>428</v>
      </c>
      <c r="CP60" s="64">
        <f t="shared" ref="CP60:CP91" si="203">CN60+CO60+$L60</f>
        <v>1065</v>
      </c>
      <c r="CQ60" s="64">
        <v>1</v>
      </c>
      <c r="CR60" s="64">
        <f t="shared" si="134"/>
        <v>1171.5</v>
      </c>
      <c r="CS60" s="64">
        <f t="shared" ref="CS60:CS91" si="204">CT60*$G60</f>
        <v>1640.1</v>
      </c>
      <c r="CT60" s="66">
        <f t="shared" ref="CT60:CT91" si="205">CEILING(CR60*$I60/$G60*$J60*CQ60,1)</f>
        <v>2343</v>
      </c>
      <c r="CU60" s="66">
        <f t="shared" si="70"/>
        <v>2793</v>
      </c>
      <c r="CV60" s="66">
        <f t="shared" si="71"/>
        <v>3243</v>
      </c>
      <c r="CW60" s="32"/>
      <c r="CX60" s="381"/>
      <c r="CY60" s="64">
        <f t="shared" ref="CY60:CY91" si="206">CEILING($E60*CZ$2,1)</f>
        <v>712</v>
      </c>
      <c r="CZ60" s="71">
        <f t="shared" si="177"/>
        <v>532</v>
      </c>
      <c r="DA60" s="64">
        <f t="shared" si="124"/>
        <v>1259</v>
      </c>
      <c r="DB60" s="64">
        <v>1</v>
      </c>
      <c r="DC60" s="64">
        <f t="shared" si="47"/>
        <v>1384.9</v>
      </c>
      <c r="DD60" s="64">
        <f t="shared" si="125"/>
        <v>1938.9999999999998</v>
      </c>
      <c r="DE60" s="66">
        <f t="shared" si="126"/>
        <v>2770</v>
      </c>
      <c r="DF60" s="66">
        <f t="shared" si="72"/>
        <v>3220</v>
      </c>
      <c r="DG60" s="66">
        <f t="shared" si="73"/>
        <v>3670</v>
      </c>
    </row>
    <row r="61" spans="1:111" ht="29.6">
      <c r="A61" s="20" t="s">
        <v>62</v>
      </c>
      <c r="B61" s="3" t="s">
        <v>276</v>
      </c>
      <c r="C61" s="85" t="s">
        <v>345</v>
      </c>
      <c r="D61" s="2" t="s">
        <v>4</v>
      </c>
      <c r="E61" s="7">
        <v>0.1</v>
      </c>
      <c r="F61" s="12">
        <v>30</v>
      </c>
      <c r="G61" s="11">
        <f t="shared" si="50"/>
        <v>0.7</v>
      </c>
      <c r="H61" s="11">
        <v>1.2</v>
      </c>
      <c r="I61" s="11">
        <v>2</v>
      </c>
      <c r="J61" s="11">
        <v>1</v>
      </c>
      <c r="K61" s="15">
        <v>7</v>
      </c>
      <c r="L61" s="15">
        <v>30</v>
      </c>
      <c r="M61" s="15">
        <v>1.2</v>
      </c>
      <c r="N61" s="46">
        <f>CEILING(E61*M61*Цены1!$E$45,1)</f>
        <v>36</v>
      </c>
      <c r="O61" s="46"/>
      <c r="P61" s="233">
        <f t="shared" si="146"/>
        <v>33</v>
      </c>
      <c r="Q61" s="54">
        <f t="shared" si="169"/>
        <v>67</v>
      </c>
      <c r="R61" s="33">
        <f t="shared" si="161"/>
        <v>130</v>
      </c>
      <c r="S61" s="33">
        <v>1.06</v>
      </c>
      <c r="T61" s="33">
        <f t="shared" si="162"/>
        <v>156</v>
      </c>
      <c r="U61" s="33">
        <f t="shared" si="163"/>
        <v>331.09999999999997</v>
      </c>
      <c r="V61" s="51">
        <f t="shared" si="164"/>
        <v>473</v>
      </c>
      <c r="W61" s="33"/>
      <c r="X61" s="33"/>
      <c r="Y61" s="234">
        <f t="shared" si="156"/>
        <v>38</v>
      </c>
      <c r="Z61" s="54">
        <f t="shared" si="149"/>
        <v>67</v>
      </c>
      <c r="AA61" s="33">
        <f t="shared" si="165"/>
        <v>135</v>
      </c>
      <c r="AB61" s="33">
        <v>9</v>
      </c>
      <c r="AC61" s="33">
        <f t="shared" si="166"/>
        <v>162</v>
      </c>
      <c r="AD61" s="33">
        <f t="shared" si="167"/>
        <v>2916.2</v>
      </c>
      <c r="AE61" s="51">
        <f t="shared" si="168"/>
        <v>4166</v>
      </c>
      <c r="AH61" s="3"/>
      <c r="AI61" s="103">
        <f t="shared" si="178"/>
        <v>36</v>
      </c>
      <c r="AJ61" s="54">
        <f t="shared" si="170"/>
        <v>82</v>
      </c>
      <c r="AK61" s="33">
        <f t="shared" si="179"/>
        <v>148</v>
      </c>
      <c r="AL61" s="33">
        <v>1</v>
      </c>
      <c r="AM61" s="33">
        <f t="shared" si="128"/>
        <v>177.6</v>
      </c>
      <c r="AN61" s="33">
        <f t="shared" si="180"/>
        <v>355.59999999999997</v>
      </c>
      <c r="AO61" s="51">
        <f t="shared" si="181"/>
        <v>508</v>
      </c>
      <c r="AR61" s="33">
        <f t="shared" si="182"/>
        <v>132</v>
      </c>
      <c r="AS61" s="54">
        <f t="shared" si="171"/>
        <v>83</v>
      </c>
      <c r="AT61" s="33">
        <f t="shared" si="183"/>
        <v>245</v>
      </c>
      <c r="AU61" s="33">
        <v>1.07</v>
      </c>
      <c r="AV61" s="33">
        <f t="shared" si="129"/>
        <v>294</v>
      </c>
      <c r="AW61" s="33">
        <f t="shared" si="184"/>
        <v>629.29999999999995</v>
      </c>
      <c r="AX61" s="51">
        <f t="shared" si="185"/>
        <v>899</v>
      </c>
      <c r="BA61" s="33">
        <f t="shared" si="186"/>
        <v>131</v>
      </c>
      <c r="BB61" s="54">
        <f t="shared" si="172"/>
        <v>83</v>
      </c>
      <c r="BC61" s="33">
        <f t="shared" si="187"/>
        <v>244</v>
      </c>
      <c r="BD61" s="121">
        <f t="shared" si="66"/>
        <v>1.05</v>
      </c>
      <c r="BE61" s="33">
        <f t="shared" si="130"/>
        <v>292.8</v>
      </c>
      <c r="BF61" s="33">
        <f t="shared" si="188"/>
        <v>615.29999999999995</v>
      </c>
      <c r="BG61" s="51">
        <f t="shared" si="189"/>
        <v>879</v>
      </c>
      <c r="BJ61" s="33">
        <f t="shared" si="190"/>
        <v>124</v>
      </c>
      <c r="BK61" s="54">
        <f t="shared" si="173"/>
        <v>83</v>
      </c>
      <c r="BL61" s="33">
        <f t="shared" si="191"/>
        <v>237</v>
      </c>
      <c r="BM61" s="33">
        <v>1</v>
      </c>
      <c r="BN61" s="33">
        <f t="shared" si="131"/>
        <v>284.39999999999998</v>
      </c>
      <c r="BO61" s="33">
        <f t="shared" si="192"/>
        <v>569.09999999999991</v>
      </c>
      <c r="BP61" s="51">
        <f t="shared" si="193"/>
        <v>813</v>
      </c>
      <c r="BQ61" s="32"/>
      <c r="BR61" s="32"/>
      <c r="BS61" s="33">
        <f t="shared" si="194"/>
        <v>97</v>
      </c>
      <c r="BT61" s="54">
        <f t="shared" si="174"/>
        <v>83</v>
      </c>
      <c r="BU61" s="33">
        <f t="shared" si="195"/>
        <v>210</v>
      </c>
      <c r="BV61" s="33">
        <v>1</v>
      </c>
      <c r="BW61" s="33">
        <f t="shared" si="132"/>
        <v>252</v>
      </c>
      <c r="BX61" s="33">
        <f t="shared" si="196"/>
        <v>503.99999999999994</v>
      </c>
      <c r="BY61" s="51">
        <f t="shared" si="197"/>
        <v>720</v>
      </c>
      <c r="BZ61" s="32"/>
      <c r="CA61" s="32"/>
      <c r="CB61" s="218" t="s">
        <v>593</v>
      </c>
      <c r="CC61" s="64">
        <f t="shared" si="198"/>
        <v>32</v>
      </c>
      <c r="CD61" s="71">
        <f t="shared" si="175"/>
        <v>81</v>
      </c>
      <c r="CE61" s="64">
        <f t="shared" si="199"/>
        <v>143</v>
      </c>
      <c r="CF61" s="64">
        <v>1</v>
      </c>
      <c r="CG61" s="64">
        <f t="shared" si="133"/>
        <v>171.6</v>
      </c>
      <c r="CH61" s="64">
        <f t="shared" si="200"/>
        <v>343.7</v>
      </c>
      <c r="CI61" s="66">
        <f t="shared" si="201"/>
        <v>491</v>
      </c>
      <c r="CJ61" s="66">
        <f t="shared" si="135"/>
        <v>527</v>
      </c>
      <c r="CK61" s="66">
        <f t="shared" si="136"/>
        <v>563</v>
      </c>
      <c r="CL61" s="67"/>
      <c r="CM61" s="379"/>
      <c r="CN61" s="64">
        <f t="shared" si="202"/>
        <v>50</v>
      </c>
      <c r="CO61" s="71">
        <f t="shared" si="176"/>
        <v>120</v>
      </c>
      <c r="CP61" s="64">
        <f t="shared" si="203"/>
        <v>200</v>
      </c>
      <c r="CQ61" s="64">
        <v>1</v>
      </c>
      <c r="CR61" s="64">
        <f t="shared" si="134"/>
        <v>240</v>
      </c>
      <c r="CS61" s="64">
        <f t="shared" si="204"/>
        <v>480.2</v>
      </c>
      <c r="CT61" s="66">
        <f t="shared" si="205"/>
        <v>686</v>
      </c>
      <c r="CU61" s="66">
        <f t="shared" si="70"/>
        <v>722</v>
      </c>
      <c r="CV61" s="66">
        <f t="shared" si="71"/>
        <v>758</v>
      </c>
      <c r="CW61" s="67"/>
      <c r="CX61" s="382"/>
      <c r="CY61" s="64">
        <f t="shared" si="206"/>
        <v>57</v>
      </c>
      <c r="CZ61" s="71">
        <f t="shared" si="177"/>
        <v>149</v>
      </c>
      <c r="DA61" s="64">
        <f t="shared" si="124"/>
        <v>236</v>
      </c>
      <c r="DB61" s="64">
        <v>1</v>
      </c>
      <c r="DC61" s="64">
        <f t="shared" si="47"/>
        <v>283.2</v>
      </c>
      <c r="DD61" s="64">
        <f t="shared" si="125"/>
        <v>567</v>
      </c>
      <c r="DE61" s="66">
        <f t="shared" si="126"/>
        <v>810</v>
      </c>
      <c r="DF61" s="66">
        <f t="shared" si="72"/>
        <v>846</v>
      </c>
      <c r="DG61" s="66">
        <f t="shared" si="73"/>
        <v>882</v>
      </c>
    </row>
    <row r="62" spans="1:111" ht="29.6">
      <c r="A62" s="20" t="s">
        <v>63</v>
      </c>
      <c r="B62" s="3" t="s">
        <v>277</v>
      </c>
      <c r="C62" s="85" t="s">
        <v>346</v>
      </c>
      <c r="D62" s="2" t="s">
        <v>4</v>
      </c>
      <c r="E62" s="7">
        <v>0.1</v>
      </c>
      <c r="F62" s="12">
        <v>30</v>
      </c>
      <c r="G62" s="11">
        <f t="shared" si="50"/>
        <v>0.7</v>
      </c>
      <c r="H62" s="11">
        <v>1.2</v>
      </c>
      <c r="I62" s="111">
        <v>1.45</v>
      </c>
      <c r="J62" s="11">
        <v>1</v>
      </c>
      <c r="K62" s="15">
        <v>4</v>
      </c>
      <c r="L62" s="15">
        <v>25</v>
      </c>
      <c r="M62" s="15">
        <v>1.2</v>
      </c>
      <c r="N62" s="46">
        <f>CEILING(E62*M62*Цены1!$E$45,1)</f>
        <v>36</v>
      </c>
      <c r="O62" s="46"/>
      <c r="P62" s="233">
        <f t="shared" si="146"/>
        <v>33</v>
      </c>
      <c r="Q62" s="54">
        <f t="shared" si="169"/>
        <v>38</v>
      </c>
      <c r="R62" s="33">
        <f t="shared" si="161"/>
        <v>96</v>
      </c>
      <c r="S62" s="33">
        <v>1.06</v>
      </c>
      <c r="T62" s="33">
        <f t="shared" si="162"/>
        <v>115.19999999999999</v>
      </c>
      <c r="U62" s="33">
        <f t="shared" si="163"/>
        <v>177.1</v>
      </c>
      <c r="V62" s="51">
        <f t="shared" si="164"/>
        <v>253</v>
      </c>
      <c r="W62" s="33"/>
      <c r="X62" s="33"/>
      <c r="Y62" s="234">
        <f t="shared" si="156"/>
        <v>38</v>
      </c>
      <c r="Z62" s="54">
        <f t="shared" si="149"/>
        <v>38</v>
      </c>
      <c r="AA62" s="33">
        <f t="shared" si="165"/>
        <v>101</v>
      </c>
      <c r="AB62" s="33">
        <v>10</v>
      </c>
      <c r="AC62" s="33">
        <f t="shared" si="166"/>
        <v>121.19999999999999</v>
      </c>
      <c r="AD62" s="33">
        <f t="shared" si="167"/>
        <v>1757.6999999999998</v>
      </c>
      <c r="AE62" s="51">
        <f t="shared" si="168"/>
        <v>2511</v>
      </c>
      <c r="AH62" s="3"/>
      <c r="AI62" s="103">
        <f t="shared" si="178"/>
        <v>36</v>
      </c>
      <c r="AJ62" s="54">
        <f t="shared" si="170"/>
        <v>47</v>
      </c>
      <c r="AK62" s="33">
        <f t="shared" si="179"/>
        <v>108</v>
      </c>
      <c r="AL62" s="33">
        <v>1</v>
      </c>
      <c r="AM62" s="33">
        <f t="shared" si="128"/>
        <v>129.6</v>
      </c>
      <c r="AN62" s="33">
        <f t="shared" si="180"/>
        <v>188.29999999999998</v>
      </c>
      <c r="AO62" s="51">
        <f t="shared" si="181"/>
        <v>269</v>
      </c>
      <c r="AR62" s="33">
        <f t="shared" si="182"/>
        <v>132</v>
      </c>
      <c r="AS62" s="54">
        <f t="shared" si="171"/>
        <v>48</v>
      </c>
      <c r="AT62" s="33">
        <f t="shared" si="183"/>
        <v>205</v>
      </c>
      <c r="AU62" s="33">
        <v>1.07</v>
      </c>
      <c r="AV62" s="33">
        <f t="shared" si="129"/>
        <v>246</v>
      </c>
      <c r="AW62" s="33">
        <f t="shared" si="184"/>
        <v>382.2</v>
      </c>
      <c r="AX62" s="51">
        <f t="shared" si="185"/>
        <v>546</v>
      </c>
      <c r="BA62" s="33">
        <f t="shared" si="186"/>
        <v>131</v>
      </c>
      <c r="BB62" s="54">
        <f t="shared" si="172"/>
        <v>48</v>
      </c>
      <c r="BC62" s="33">
        <f t="shared" si="187"/>
        <v>204</v>
      </c>
      <c r="BD62" s="121">
        <f t="shared" si="66"/>
        <v>1.05</v>
      </c>
      <c r="BE62" s="33">
        <f t="shared" si="130"/>
        <v>244.79999999999998</v>
      </c>
      <c r="BF62" s="33">
        <f t="shared" si="188"/>
        <v>373.09999999999997</v>
      </c>
      <c r="BG62" s="51">
        <f t="shared" si="189"/>
        <v>533</v>
      </c>
      <c r="BJ62" s="33">
        <f t="shared" si="190"/>
        <v>124</v>
      </c>
      <c r="BK62" s="54">
        <f t="shared" si="173"/>
        <v>48</v>
      </c>
      <c r="BL62" s="33">
        <f t="shared" si="191"/>
        <v>197</v>
      </c>
      <c r="BM62" s="33">
        <v>1</v>
      </c>
      <c r="BN62" s="33">
        <f t="shared" si="131"/>
        <v>236.39999999999998</v>
      </c>
      <c r="BO62" s="33">
        <f t="shared" si="192"/>
        <v>343</v>
      </c>
      <c r="BP62" s="51">
        <f t="shared" si="193"/>
        <v>490</v>
      </c>
      <c r="BQ62" s="32"/>
      <c r="BR62" s="32"/>
      <c r="BS62" s="33">
        <f t="shared" si="194"/>
        <v>97</v>
      </c>
      <c r="BT62" s="54">
        <f t="shared" si="174"/>
        <v>48</v>
      </c>
      <c r="BU62" s="33">
        <f t="shared" si="195"/>
        <v>170</v>
      </c>
      <c r="BV62" s="33">
        <v>1</v>
      </c>
      <c r="BW62" s="33">
        <f t="shared" si="132"/>
        <v>204</v>
      </c>
      <c r="BX62" s="33">
        <f t="shared" si="196"/>
        <v>296.09999999999997</v>
      </c>
      <c r="BY62" s="51">
        <f t="shared" si="197"/>
        <v>423</v>
      </c>
      <c r="BZ62" s="32"/>
      <c r="CA62" s="32"/>
      <c r="CB62" s="219"/>
      <c r="CC62" s="64">
        <f t="shared" si="198"/>
        <v>32</v>
      </c>
      <c r="CD62" s="71">
        <f t="shared" si="175"/>
        <v>47</v>
      </c>
      <c r="CE62" s="64">
        <f t="shared" si="199"/>
        <v>104</v>
      </c>
      <c r="CF62" s="64">
        <v>1</v>
      </c>
      <c r="CG62" s="64">
        <f t="shared" si="133"/>
        <v>124.8</v>
      </c>
      <c r="CH62" s="64">
        <f t="shared" si="200"/>
        <v>181.29999999999998</v>
      </c>
      <c r="CI62" s="66">
        <f t="shared" si="201"/>
        <v>259</v>
      </c>
      <c r="CJ62" s="66">
        <f t="shared" si="135"/>
        <v>295</v>
      </c>
      <c r="CK62" s="66">
        <f t="shared" si="136"/>
        <v>331</v>
      </c>
      <c r="CL62" s="67"/>
      <c r="CM62" s="377" t="s">
        <v>594</v>
      </c>
      <c r="CN62" s="64">
        <f t="shared" si="202"/>
        <v>50</v>
      </c>
      <c r="CO62" s="71">
        <f t="shared" si="176"/>
        <v>69</v>
      </c>
      <c r="CP62" s="64">
        <f t="shared" si="203"/>
        <v>144</v>
      </c>
      <c r="CQ62" s="64">
        <v>1</v>
      </c>
      <c r="CR62" s="64">
        <f t="shared" si="134"/>
        <v>172.79999999999998</v>
      </c>
      <c r="CS62" s="64">
        <f t="shared" si="204"/>
        <v>250.6</v>
      </c>
      <c r="CT62" s="66">
        <f t="shared" si="205"/>
        <v>358</v>
      </c>
      <c r="CU62" s="66">
        <f t="shared" si="70"/>
        <v>394</v>
      </c>
      <c r="CV62" s="66">
        <f t="shared" si="71"/>
        <v>430</v>
      </c>
      <c r="CW62" s="67"/>
      <c r="CX62" s="380" t="s">
        <v>595</v>
      </c>
      <c r="CY62" s="64">
        <f t="shared" si="206"/>
        <v>57</v>
      </c>
      <c r="CZ62" s="71">
        <f t="shared" si="177"/>
        <v>85</v>
      </c>
      <c r="DA62" s="64">
        <f t="shared" si="124"/>
        <v>167</v>
      </c>
      <c r="DB62" s="64">
        <v>1</v>
      </c>
      <c r="DC62" s="64">
        <f t="shared" si="47"/>
        <v>200.4</v>
      </c>
      <c r="DD62" s="64">
        <f t="shared" si="125"/>
        <v>291.2</v>
      </c>
      <c r="DE62" s="66">
        <f t="shared" si="126"/>
        <v>416</v>
      </c>
      <c r="DF62" s="66">
        <f t="shared" si="72"/>
        <v>452</v>
      </c>
      <c r="DG62" s="66">
        <f t="shared" si="73"/>
        <v>488</v>
      </c>
    </row>
    <row r="63" spans="1:111" ht="29.6">
      <c r="A63" s="20" t="s">
        <v>64</v>
      </c>
      <c r="B63" s="22" t="s">
        <v>278</v>
      </c>
      <c r="C63" s="88" t="s">
        <v>354</v>
      </c>
      <c r="D63" s="2" t="s">
        <v>4</v>
      </c>
      <c r="E63" s="7">
        <v>0.42080000000000001</v>
      </c>
      <c r="F63" s="12">
        <v>30</v>
      </c>
      <c r="G63" s="11">
        <f t="shared" si="50"/>
        <v>0.7</v>
      </c>
      <c r="H63" s="11">
        <v>1.2</v>
      </c>
      <c r="I63" s="111">
        <v>1.45</v>
      </c>
      <c r="J63" s="11">
        <v>1</v>
      </c>
      <c r="K63" s="15">
        <v>2</v>
      </c>
      <c r="L63" s="15">
        <v>15</v>
      </c>
      <c r="M63" s="15">
        <v>1.2</v>
      </c>
      <c r="N63" s="46">
        <f>CEILING(E63*M63*Цены1!$E$45,1)</f>
        <v>152</v>
      </c>
      <c r="O63" s="46"/>
      <c r="P63" s="233">
        <f t="shared" si="146"/>
        <v>138</v>
      </c>
      <c r="Q63" s="54">
        <f t="shared" si="169"/>
        <v>80</v>
      </c>
      <c r="R63" s="33">
        <f t="shared" si="161"/>
        <v>233</v>
      </c>
      <c r="S63" s="33">
        <v>1.06</v>
      </c>
      <c r="T63" s="33">
        <f t="shared" si="162"/>
        <v>279.59999999999997</v>
      </c>
      <c r="U63" s="33">
        <f t="shared" si="163"/>
        <v>429.79999999999995</v>
      </c>
      <c r="V63" s="51">
        <f t="shared" si="164"/>
        <v>614</v>
      </c>
      <c r="W63" s="33"/>
      <c r="X63" s="33"/>
      <c r="Y63" s="234">
        <f t="shared" si="156"/>
        <v>158</v>
      </c>
      <c r="Z63" s="54">
        <f t="shared" si="149"/>
        <v>80</v>
      </c>
      <c r="AA63" s="33">
        <f t="shared" si="165"/>
        <v>253</v>
      </c>
      <c r="AB63" s="33">
        <v>11</v>
      </c>
      <c r="AC63" s="33">
        <f t="shared" si="166"/>
        <v>303.59999999999997</v>
      </c>
      <c r="AD63" s="33">
        <f t="shared" si="167"/>
        <v>4842.5999999999995</v>
      </c>
      <c r="AE63" s="51">
        <f t="shared" si="168"/>
        <v>6918</v>
      </c>
      <c r="AH63" s="3"/>
      <c r="AI63" s="103">
        <f t="shared" si="178"/>
        <v>152</v>
      </c>
      <c r="AJ63" s="54">
        <f t="shared" si="170"/>
        <v>98</v>
      </c>
      <c r="AK63" s="33">
        <f t="shared" si="179"/>
        <v>265</v>
      </c>
      <c r="AL63" s="33">
        <v>1</v>
      </c>
      <c r="AM63" s="33">
        <f t="shared" si="128"/>
        <v>318</v>
      </c>
      <c r="AN63" s="33">
        <f t="shared" si="180"/>
        <v>461.29999999999995</v>
      </c>
      <c r="AO63" s="51">
        <f t="shared" si="181"/>
        <v>659</v>
      </c>
      <c r="AR63" s="33">
        <f t="shared" si="182"/>
        <v>554</v>
      </c>
      <c r="AS63" s="54">
        <f t="shared" si="171"/>
        <v>100</v>
      </c>
      <c r="AT63" s="33">
        <f t="shared" si="183"/>
        <v>669</v>
      </c>
      <c r="AU63" s="33">
        <v>1.06</v>
      </c>
      <c r="AV63" s="33">
        <f t="shared" si="129"/>
        <v>802.8</v>
      </c>
      <c r="AW63" s="33">
        <f t="shared" si="184"/>
        <v>1234.0999999999999</v>
      </c>
      <c r="AX63" s="51">
        <f t="shared" si="185"/>
        <v>1763</v>
      </c>
      <c r="BA63" s="33">
        <f t="shared" si="186"/>
        <v>549</v>
      </c>
      <c r="BB63" s="54">
        <f t="shared" si="172"/>
        <v>100</v>
      </c>
      <c r="BC63" s="33">
        <f t="shared" si="187"/>
        <v>664</v>
      </c>
      <c r="BD63" s="121">
        <f t="shared" si="66"/>
        <v>1.04</v>
      </c>
      <c r="BE63" s="33">
        <f t="shared" si="130"/>
        <v>796.8</v>
      </c>
      <c r="BF63" s="33">
        <f t="shared" si="188"/>
        <v>1201.8999999999999</v>
      </c>
      <c r="BG63" s="51">
        <f t="shared" si="189"/>
        <v>1717</v>
      </c>
      <c r="BJ63" s="33">
        <f t="shared" si="190"/>
        <v>519</v>
      </c>
      <c r="BK63" s="54">
        <f t="shared" si="173"/>
        <v>100</v>
      </c>
      <c r="BL63" s="33">
        <f t="shared" si="191"/>
        <v>634</v>
      </c>
      <c r="BM63" s="33">
        <v>1</v>
      </c>
      <c r="BN63" s="33">
        <f t="shared" si="131"/>
        <v>760.8</v>
      </c>
      <c r="BO63" s="33">
        <f t="shared" si="192"/>
        <v>1103.1999999999998</v>
      </c>
      <c r="BP63" s="51">
        <f t="shared" si="193"/>
        <v>1576</v>
      </c>
      <c r="BQ63" s="32"/>
      <c r="BR63" s="32"/>
      <c r="BS63" s="33">
        <f t="shared" si="194"/>
        <v>406</v>
      </c>
      <c r="BT63" s="54">
        <f t="shared" si="174"/>
        <v>100</v>
      </c>
      <c r="BU63" s="33">
        <f t="shared" si="195"/>
        <v>521</v>
      </c>
      <c r="BV63" s="33">
        <v>1</v>
      </c>
      <c r="BW63" s="33">
        <f t="shared" si="132"/>
        <v>625.19999999999993</v>
      </c>
      <c r="BX63" s="33">
        <f t="shared" si="196"/>
        <v>907.19999999999993</v>
      </c>
      <c r="BY63" s="51">
        <f t="shared" si="197"/>
        <v>1296</v>
      </c>
      <c r="BZ63" s="32"/>
      <c r="CA63" s="32"/>
      <c r="CB63" s="220"/>
      <c r="CC63" s="33">
        <f t="shared" si="198"/>
        <v>135</v>
      </c>
      <c r="CD63" s="54">
        <f t="shared" si="175"/>
        <v>98</v>
      </c>
      <c r="CE63" s="33">
        <f t="shared" si="199"/>
        <v>248</v>
      </c>
      <c r="CF63" s="33">
        <v>1</v>
      </c>
      <c r="CG63" s="33">
        <f t="shared" si="133"/>
        <v>297.59999999999997</v>
      </c>
      <c r="CH63" s="33">
        <f t="shared" si="200"/>
        <v>431.9</v>
      </c>
      <c r="CI63" s="51">
        <f t="shared" si="201"/>
        <v>617</v>
      </c>
      <c r="CJ63" s="51">
        <f t="shared" si="135"/>
        <v>769</v>
      </c>
      <c r="CK63" s="51">
        <f t="shared" si="136"/>
        <v>921</v>
      </c>
      <c r="CL63" s="32"/>
      <c r="CM63" s="378"/>
      <c r="CN63" s="64">
        <f t="shared" si="202"/>
        <v>210</v>
      </c>
      <c r="CO63" s="71">
        <f t="shared" si="176"/>
        <v>144</v>
      </c>
      <c r="CP63" s="64">
        <f t="shared" si="203"/>
        <v>369</v>
      </c>
      <c r="CQ63" s="64">
        <v>1</v>
      </c>
      <c r="CR63" s="64">
        <f t="shared" si="134"/>
        <v>442.8</v>
      </c>
      <c r="CS63" s="64">
        <f t="shared" si="204"/>
        <v>642.59999999999991</v>
      </c>
      <c r="CT63" s="66">
        <f t="shared" si="205"/>
        <v>918</v>
      </c>
      <c r="CU63" s="66">
        <f t="shared" si="70"/>
        <v>1070</v>
      </c>
      <c r="CV63" s="66">
        <f t="shared" si="71"/>
        <v>1222</v>
      </c>
      <c r="CW63" s="32"/>
      <c r="CX63" s="381"/>
      <c r="CY63" s="64">
        <f t="shared" si="206"/>
        <v>240</v>
      </c>
      <c r="CZ63" s="71">
        <f t="shared" si="177"/>
        <v>179</v>
      </c>
      <c r="DA63" s="64">
        <f t="shared" si="124"/>
        <v>434</v>
      </c>
      <c r="DB63" s="64">
        <v>1</v>
      </c>
      <c r="DC63" s="64">
        <f t="shared" si="47"/>
        <v>520.79999999999995</v>
      </c>
      <c r="DD63" s="64">
        <f t="shared" si="125"/>
        <v>755.3</v>
      </c>
      <c r="DE63" s="66">
        <f t="shared" si="126"/>
        <v>1079</v>
      </c>
      <c r="DF63" s="66">
        <f t="shared" si="72"/>
        <v>1231</v>
      </c>
      <c r="DG63" s="66">
        <f t="shared" si="73"/>
        <v>1383</v>
      </c>
    </row>
    <row r="64" spans="1:111" ht="29.6">
      <c r="A64" s="20" t="s">
        <v>65</v>
      </c>
      <c r="B64" s="3" t="s">
        <v>279</v>
      </c>
      <c r="C64" s="88" t="s">
        <v>355</v>
      </c>
      <c r="D64" s="2" t="s">
        <v>4</v>
      </c>
      <c r="E64" s="7">
        <v>0.5</v>
      </c>
      <c r="F64" s="12">
        <v>30</v>
      </c>
      <c r="G64" s="11">
        <f t="shared" si="50"/>
        <v>0.7</v>
      </c>
      <c r="H64" s="11">
        <v>1.2</v>
      </c>
      <c r="I64" s="111">
        <v>1.45</v>
      </c>
      <c r="J64" s="11">
        <v>1</v>
      </c>
      <c r="K64" s="15">
        <v>2</v>
      </c>
      <c r="L64" s="15">
        <v>15</v>
      </c>
      <c r="M64" s="15">
        <v>1.2</v>
      </c>
      <c r="N64" s="46">
        <f>CEILING(E64*M64*Цены1!$E$45,1)</f>
        <v>180</v>
      </c>
      <c r="O64" s="46"/>
      <c r="P64" s="233">
        <f t="shared" si="146"/>
        <v>164</v>
      </c>
      <c r="Q64" s="54">
        <f t="shared" si="169"/>
        <v>95</v>
      </c>
      <c r="R64" s="33">
        <f t="shared" si="161"/>
        <v>274</v>
      </c>
      <c r="S64" s="33">
        <v>1.06</v>
      </c>
      <c r="T64" s="33">
        <f t="shared" si="162"/>
        <v>328.8</v>
      </c>
      <c r="U64" s="33">
        <f t="shared" si="163"/>
        <v>505.4</v>
      </c>
      <c r="V64" s="51">
        <f t="shared" si="164"/>
        <v>722</v>
      </c>
      <c r="W64" s="33"/>
      <c r="X64" s="33"/>
      <c r="Y64" s="234">
        <f t="shared" si="156"/>
        <v>188</v>
      </c>
      <c r="Z64" s="54">
        <f t="shared" si="149"/>
        <v>95</v>
      </c>
      <c r="AA64" s="33">
        <f t="shared" si="165"/>
        <v>298</v>
      </c>
      <c r="AB64" s="33">
        <v>12</v>
      </c>
      <c r="AC64" s="33">
        <f t="shared" si="166"/>
        <v>357.59999999999997</v>
      </c>
      <c r="AD64" s="33">
        <f t="shared" si="167"/>
        <v>6222.2999999999993</v>
      </c>
      <c r="AE64" s="51">
        <f t="shared" si="168"/>
        <v>8889</v>
      </c>
      <c r="AH64" s="3"/>
      <c r="AI64" s="103">
        <f t="shared" si="178"/>
        <v>180</v>
      </c>
      <c r="AJ64" s="54">
        <f t="shared" si="170"/>
        <v>117</v>
      </c>
      <c r="AK64" s="33">
        <f t="shared" si="179"/>
        <v>312</v>
      </c>
      <c r="AL64" s="33">
        <v>1</v>
      </c>
      <c r="AM64" s="33">
        <f t="shared" si="128"/>
        <v>374.4</v>
      </c>
      <c r="AN64" s="33">
        <f t="shared" si="180"/>
        <v>543.19999999999993</v>
      </c>
      <c r="AO64" s="51">
        <f t="shared" si="181"/>
        <v>776</v>
      </c>
      <c r="AR64" s="33">
        <f t="shared" si="182"/>
        <v>659</v>
      </c>
      <c r="AS64" s="54">
        <f t="shared" si="171"/>
        <v>119</v>
      </c>
      <c r="AT64" s="33">
        <f t="shared" si="183"/>
        <v>793</v>
      </c>
      <c r="AU64" s="33">
        <v>1.06</v>
      </c>
      <c r="AV64" s="33">
        <f t="shared" si="129"/>
        <v>951.59999999999991</v>
      </c>
      <c r="AW64" s="33">
        <f t="shared" si="184"/>
        <v>1463</v>
      </c>
      <c r="AX64" s="51">
        <f t="shared" si="185"/>
        <v>2090</v>
      </c>
      <c r="BA64" s="33">
        <f t="shared" si="186"/>
        <v>653</v>
      </c>
      <c r="BB64" s="54">
        <f t="shared" si="172"/>
        <v>119</v>
      </c>
      <c r="BC64" s="33">
        <f t="shared" si="187"/>
        <v>787</v>
      </c>
      <c r="BD64" s="121">
        <f t="shared" si="66"/>
        <v>1.04</v>
      </c>
      <c r="BE64" s="33">
        <f t="shared" si="130"/>
        <v>944.4</v>
      </c>
      <c r="BF64" s="33">
        <f t="shared" si="188"/>
        <v>1424.5</v>
      </c>
      <c r="BG64" s="51">
        <f t="shared" si="189"/>
        <v>2035</v>
      </c>
      <c r="BJ64" s="33">
        <f t="shared" si="190"/>
        <v>616</v>
      </c>
      <c r="BK64" s="54">
        <f t="shared" si="173"/>
        <v>119</v>
      </c>
      <c r="BL64" s="33">
        <f t="shared" si="191"/>
        <v>750</v>
      </c>
      <c r="BM64" s="33">
        <v>1</v>
      </c>
      <c r="BN64" s="33">
        <f t="shared" si="131"/>
        <v>900</v>
      </c>
      <c r="BO64" s="33">
        <f t="shared" si="192"/>
        <v>1305.5</v>
      </c>
      <c r="BP64" s="51">
        <f t="shared" si="193"/>
        <v>1865</v>
      </c>
      <c r="BQ64" s="32"/>
      <c r="BR64" s="32"/>
      <c r="BS64" s="33">
        <f t="shared" si="194"/>
        <v>483</v>
      </c>
      <c r="BT64" s="54">
        <f t="shared" si="174"/>
        <v>119</v>
      </c>
      <c r="BU64" s="33">
        <f t="shared" si="195"/>
        <v>617</v>
      </c>
      <c r="BV64" s="33">
        <v>1</v>
      </c>
      <c r="BW64" s="33">
        <f t="shared" si="132"/>
        <v>740.4</v>
      </c>
      <c r="BX64" s="33">
        <f t="shared" si="196"/>
        <v>1073.8</v>
      </c>
      <c r="BY64" s="51">
        <f t="shared" si="197"/>
        <v>1534</v>
      </c>
      <c r="BZ64" s="32"/>
      <c r="CA64" s="32"/>
      <c r="CB64" s="218" t="s">
        <v>593</v>
      </c>
      <c r="CC64" s="33">
        <f t="shared" si="198"/>
        <v>160</v>
      </c>
      <c r="CD64" s="54">
        <f t="shared" si="175"/>
        <v>116</v>
      </c>
      <c r="CE64" s="33">
        <f t="shared" si="199"/>
        <v>291</v>
      </c>
      <c r="CF64" s="33">
        <v>1</v>
      </c>
      <c r="CG64" s="33">
        <f t="shared" si="133"/>
        <v>349.2</v>
      </c>
      <c r="CH64" s="33">
        <f t="shared" si="200"/>
        <v>506.79999999999995</v>
      </c>
      <c r="CI64" s="51">
        <f t="shared" si="201"/>
        <v>724</v>
      </c>
      <c r="CJ64" s="51">
        <f t="shared" si="135"/>
        <v>904</v>
      </c>
      <c r="CK64" s="51">
        <f t="shared" si="136"/>
        <v>1084</v>
      </c>
      <c r="CL64" s="32"/>
      <c r="CM64" s="379"/>
      <c r="CN64" s="64">
        <f t="shared" si="202"/>
        <v>249</v>
      </c>
      <c r="CO64" s="71">
        <f t="shared" si="176"/>
        <v>171</v>
      </c>
      <c r="CP64" s="64">
        <f t="shared" si="203"/>
        <v>435</v>
      </c>
      <c r="CQ64" s="64">
        <v>1</v>
      </c>
      <c r="CR64" s="64">
        <f t="shared" si="134"/>
        <v>522</v>
      </c>
      <c r="CS64" s="64">
        <f t="shared" si="204"/>
        <v>757.4</v>
      </c>
      <c r="CT64" s="66">
        <f t="shared" si="205"/>
        <v>1082</v>
      </c>
      <c r="CU64" s="66">
        <f t="shared" si="70"/>
        <v>1262</v>
      </c>
      <c r="CV64" s="66">
        <f t="shared" si="71"/>
        <v>1442</v>
      </c>
      <c r="CW64" s="32"/>
      <c r="CX64" s="382"/>
      <c r="CY64" s="64">
        <f t="shared" si="206"/>
        <v>285</v>
      </c>
      <c r="CZ64" s="71">
        <f t="shared" si="177"/>
        <v>213</v>
      </c>
      <c r="DA64" s="64">
        <f t="shared" si="124"/>
        <v>513</v>
      </c>
      <c r="DB64" s="64">
        <v>1</v>
      </c>
      <c r="DC64" s="64">
        <f t="shared" si="47"/>
        <v>615.6</v>
      </c>
      <c r="DD64" s="64">
        <f t="shared" si="125"/>
        <v>893.19999999999993</v>
      </c>
      <c r="DE64" s="66">
        <f t="shared" si="126"/>
        <v>1276</v>
      </c>
      <c r="DF64" s="66">
        <f t="shared" si="72"/>
        <v>1456</v>
      </c>
      <c r="DG64" s="66">
        <f t="shared" si="73"/>
        <v>1636</v>
      </c>
    </row>
    <row r="65" spans="1:111" ht="29.6">
      <c r="A65" s="20" t="s">
        <v>66</v>
      </c>
      <c r="B65" s="3" t="s">
        <v>280</v>
      </c>
      <c r="C65" s="85" t="s">
        <v>356</v>
      </c>
      <c r="D65" s="2" t="s">
        <v>4</v>
      </c>
      <c r="E65" s="7">
        <v>0.40079999999999999</v>
      </c>
      <c r="F65" s="12">
        <v>30</v>
      </c>
      <c r="G65" s="11">
        <f t="shared" si="50"/>
        <v>0.7</v>
      </c>
      <c r="H65" s="11">
        <v>1.1000000000000001</v>
      </c>
      <c r="I65" s="111">
        <v>1.45</v>
      </c>
      <c r="J65" s="11">
        <v>1</v>
      </c>
      <c r="K65" s="15">
        <v>2</v>
      </c>
      <c r="L65" s="15">
        <v>15</v>
      </c>
      <c r="M65" s="15">
        <v>1.2</v>
      </c>
      <c r="N65" s="46">
        <f>CEILING(E65*M65*Цены1!$E$45,1)</f>
        <v>144</v>
      </c>
      <c r="O65" s="46"/>
      <c r="P65" s="233">
        <f t="shared" si="146"/>
        <v>132</v>
      </c>
      <c r="Q65" s="54">
        <f t="shared" si="169"/>
        <v>76</v>
      </c>
      <c r="R65" s="33">
        <f t="shared" si="161"/>
        <v>223</v>
      </c>
      <c r="S65" s="33">
        <v>1.06</v>
      </c>
      <c r="T65" s="33">
        <f t="shared" si="162"/>
        <v>245.3</v>
      </c>
      <c r="U65" s="33">
        <f t="shared" si="163"/>
        <v>377.29999999999995</v>
      </c>
      <c r="V65" s="51">
        <f t="shared" si="164"/>
        <v>539</v>
      </c>
      <c r="W65" s="33"/>
      <c r="X65" s="33"/>
      <c r="Y65" s="234">
        <f t="shared" si="156"/>
        <v>151</v>
      </c>
      <c r="Z65" s="54">
        <f t="shared" si="149"/>
        <v>76</v>
      </c>
      <c r="AA65" s="33">
        <f t="shared" si="165"/>
        <v>242</v>
      </c>
      <c r="AB65" s="33">
        <v>13</v>
      </c>
      <c r="AC65" s="33">
        <f t="shared" si="166"/>
        <v>266.20000000000005</v>
      </c>
      <c r="AD65" s="33">
        <f t="shared" si="167"/>
        <v>5018.2999999999993</v>
      </c>
      <c r="AE65" s="51">
        <f t="shared" si="168"/>
        <v>7169</v>
      </c>
      <c r="AH65" s="3"/>
      <c r="AI65" s="103">
        <f t="shared" si="178"/>
        <v>145</v>
      </c>
      <c r="AJ65" s="54">
        <f t="shared" si="170"/>
        <v>94</v>
      </c>
      <c r="AK65" s="33">
        <f t="shared" si="179"/>
        <v>254</v>
      </c>
      <c r="AL65" s="33">
        <v>1</v>
      </c>
      <c r="AM65" s="33">
        <f t="shared" si="128"/>
        <v>279.40000000000003</v>
      </c>
      <c r="AN65" s="33">
        <f t="shared" si="180"/>
        <v>405.29999999999995</v>
      </c>
      <c r="AO65" s="51">
        <f t="shared" si="181"/>
        <v>579</v>
      </c>
      <c r="AR65" s="33">
        <f t="shared" si="182"/>
        <v>528</v>
      </c>
      <c r="AS65" s="54">
        <f t="shared" si="171"/>
        <v>95</v>
      </c>
      <c r="AT65" s="33">
        <f t="shared" si="183"/>
        <v>638</v>
      </c>
      <c r="AU65" s="33">
        <v>1.06</v>
      </c>
      <c r="AV65" s="33">
        <f t="shared" si="129"/>
        <v>701.80000000000007</v>
      </c>
      <c r="AW65" s="33">
        <f t="shared" si="184"/>
        <v>1078.6999999999998</v>
      </c>
      <c r="AX65" s="51">
        <f t="shared" si="185"/>
        <v>1541</v>
      </c>
      <c r="BA65" s="33">
        <f t="shared" si="186"/>
        <v>523</v>
      </c>
      <c r="BB65" s="54">
        <f t="shared" si="172"/>
        <v>95</v>
      </c>
      <c r="BC65" s="33">
        <f t="shared" si="187"/>
        <v>633</v>
      </c>
      <c r="BD65" s="121">
        <f t="shared" si="66"/>
        <v>1.04</v>
      </c>
      <c r="BE65" s="33">
        <f t="shared" si="130"/>
        <v>696.30000000000007</v>
      </c>
      <c r="BF65" s="33">
        <f t="shared" si="188"/>
        <v>1050.7</v>
      </c>
      <c r="BG65" s="51">
        <f t="shared" si="189"/>
        <v>1501</v>
      </c>
      <c r="BJ65" s="33">
        <f t="shared" si="190"/>
        <v>494</v>
      </c>
      <c r="BK65" s="54">
        <f t="shared" si="173"/>
        <v>95</v>
      </c>
      <c r="BL65" s="33">
        <f t="shared" si="191"/>
        <v>604</v>
      </c>
      <c r="BM65" s="33">
        <v>1</v>
      </c>
      <c r="BN65" s="33">
        <f t="shared" si="131"/>
        <v>664.40000000000009</v>
      </c>
      <c r="BO65" s="33">
        <f t="shared" si="192"/>
        <v>963.9</v>
      </c>
      <c r="BP65" s="51">
        <f t="shared" si="193"/>
        <v>1377</v>
      </c>
      <c r="BQ65" s="32"/>
      <c r="BR65" s="32"/>
      <c r="BS65" s="33">
        <f t="shared" si="194"/>
        <v>387</v>
      </c>
      <c r="BT65" s="54">
        <f t="shared" si="174"/>
        <v>95</v>
      </c>
      <c r="BU65" s="33">
        <f t="shared" si="195"/>
        <v>497</v>
      </c>
      <c r="BV65" s="33">
        <v>1</v>
      </c>
      <c r="BW65" s="33">
        <f t="shared" si="132"/>
        <v>546.70000000000005</v>
      </c>
      <c r="BX65" s="33">
        <f t="shared" si="196"/>
        <v>793.09999999999991</v>
      </c>
      <c r="BY65" s="51">
        <f t="shared" si="197"/>
        <v>1133</v>
      </c>
      <c r="BZ65" s="32"/>
      <c r="CA65" s="32"/>
      <c r="CB65" s="219"/>
      <c r="CC65" s="33">
        <f t="shared" si="198"/>
        <v>129</v>
      </c>
      <c r="CD65" s="54">
        <f t="shared" si="175"/>
        <v>93</v>
      </c>
      <c r="CE65" s="33">
        <f t="shared" si="199"/>
        <v>237</v>
      </c>
      <c r="CF65" s="33">
        <v>1</v>
      </c>
      <c r="CG65" s="33">
        <f t="shared" si="133"/>
        <v>260.70000000000005</v>
      </c>
      <c r="CH65" s="33">
        <f t="shared" si="200"/>
        <v>378.7</v>
      </c>
      <c r="CI65" s="51">
        <f t="shared" si="201"/>
        <v>541</v>
      </c>
      <c r="CJ65" s="51">
        <f t="shared" si="135"/>
        <v>685</v>
      </c>
      <c r="CK65" s="51">
        <f t="shared" si="136"/>
        <v>829</v>
      </c>
      <c r="CL65" s="32"/>
      <c r="CM65" s="377" t="s">
        <v>594</v>
      </c>
      <c r="CN65" s="64">
        <f t="shared" si="202"/>
        <v>200</v>
      </c>
      <c r="CO65" s="71">
        <f t="shared" si="176"/>
        <v>138</v>
      </c>
      <c r="CP65" s="64">
        <f t="shared" si="203"/>
        <v>353</v>
      </c>
      <c r="CQ65" s="64">
        <v>1</v>
      </c>
      <c r="CR65" s="64">
        <f t="shared" si="134"/>
        <v>388.3</v>
      </c>
      <c r="CS65" s="64">
        <f t="shared" si="204"/>
        <v>563.5</v>
      </c>
      <c r="CT65" s="66">
        <f t="shared" si="205"/>
        <v>805</v>
      </c>
      <c r="CU65" s="66">
        <f t="shared" si="70"/>
        <v>949</v>
      </c>
      <c r="CV65" s="66">
        <f t="shared" si="71"/>
        <v>1093</v>
      </c>
      <c r="CW65" s="32"/>
      <c r="CX65" s="380" t="s">
        <v>595</v>
      </c>
      <c r="CY65" s="64">
        <f t="shared" si="206"/>
        <v>228</v>
      </c>
      <c r="CZ65" s="71">
        <f t="shared" si="177"/>
        <v>171</v>
      </c>
      <c r="DA65" s="64">
        <f t="shared" si="124"/>
        <v>414</v>
      </c>
      <c r="DB65" s="64">
        <v>1</v>
      </c>
      <c r="DC65" s="64">
        <f t="shared" si="47"/>
        <v>455.40000000000003</v>
      </c>
      <c r="DD65" s="64">
        <f t="shared" si="125"/>
        <v>660.8</v>
      </c>
      <c r="DE65" s="66">
        <f t="shared" si="126"/>
        <v>944</v>
      </c>
      <c r="DF65" s="66">
        <f t="shared" si="72"/>
        <v>1088</v>
      </c>
      <c r="DG65" s="66">
        <f t="shared" si="73"/>
        <v>1232</v>
      </c>
    </row>
    <row r="66" spans="1:111" ht="44.4">
      <c r="A66" s="20" t="s">
        <v>67</v>
      </c>
      <c r="B66" s="3" t="s">
        <v>281</v>
      </c>
      <c r="C66" s="88" t="s">
        <v>357</v>
      </c>
      <c r="D66" s="2" t="s">
        <v>4</v>
      </c>
      <c r="E66" s="7">
        <v>0.50049999999999994</v>
      </c>
      <c r="F66" s="12">
        <v>30</v>
      </c>
      <c r="G66" s="11">
        <f t="shared" si="50"/>
        <v>0.7</v>
      </c>
      <c r="H66" s="11">
        <v>1.2</v>
      </c>
      <c r="I66" s="111">
        <v>1.45</v>
      </c>
      <c r="J66" s="11">
        <v>1</v>
      </c>
      <c r="K66" s="15">
        <v>2</v>
      </c>
      <c r="L66" s="15">
        <v>15</v>
      </c>
      <c r="M66" s="15">
        <v>1.2</v>
      </c>
      <c r="N66" s="46">
        <f>CEILING(E66*M66*Цены1!$E$45,1)</f>
        <v>180</v>
      </c>
      <c r="O66" s="46"/>
      <c r="P66" s="233">
        <f t="shared" si="146"/>
        <v>164</v>
      </c>
      <c r="Q66" s="54">
        <f t="shared" si="169"/>
        <v>95</v>
      </c>
      <c r="R66" s="33">
        <f t="shared" si="161"/>
        <v>274</v>
      </c>
      <c r="S66" s="33">
        <v>1.06</v>
      </c>
      <c r="T66" s="33">
        <f t="shared" si="162"/>
        <v>328.8</v>
      </c>
      <c r="U66" s="33">
        <f t="shared" si="163"/>
        <v>505.4</v>
      </c>
      <c r="V66" s="51">
        <f t="shared" si="164"/>
        <v>722</v>
      </c>
      <c r="W66" s="33"/>
      <c r="X66" s="33"/>
      <c r="Y66" s="234">
        <f t="shared" si="156"/>
        <v>188</v>
      </c>
      <c r="Z66" s="54">
        <f t="shared" si="149"/>
        <v>95</v>
      </c>
      <c r="AA66" s="33">
        <f t="shared" si="165"/>
        <v>298</v>
      </c>
      <c r="AB66" s="33">
        <v>14</v>
      </c>
      <c r="AC66" s="33">
        <f t="shared" si="166"/>
        <v>357.59999999999997</v>
      </c>
      <c r="AD66" s="33">
        <f t="shared" si="167"/>
        <v>7259.7</v>
      </c>
      <c r="AE66" s="51">
        <f t="shared" si="168"/>
        <v>10371</v>
      </c>
      <c r="AH66" s="3"/>
      <c r="AI66" s="103">
        <f t="shared" si="178"/>
        <v>181</v>
      </c>
      <c r="AJ66" s="54">
        <f t="shared" si="170"/>
        <v>117</v>
      </c>
      <c r="AK66" s="33">
        <f t="shared" si="179"/>
        <v>313</v>
      </c>
      <c r="AL66" s="33">
        <v>1</v>
      </c>
      <c r="AM66" s="33">
        <f t="shared" si="128"/>
        <v>375.59999999999997</v>
      </c>
      <c r="AN66" s="33">
        <f t="shared" si="180"/>
        <v>545.29999999999995</v>
      </c>
      <c r="AO66" s="51">
        <f t="shared" si="181"/>
        <v>779</v>
      </c>
      <c r="AR66" s="33">
        <f t="shared" si="182"/>
        <v>659</v>
      </c>
      <c r="AS66" s="54">
        <f t="shared" si="171"/>
        <v>119</v>
      </c>
      <c r="AT66" s="33">
        <f t="shared" si="183"/>
        <v>793</v>
      </c>
      <c r="AU66" s="33">
        <v>1.06</v>
      </c>
      <c r="AV66" s="33">
        <f t="shared" si="129"/>
        <v>951.59999999999991</v>
      </c>
      <c r="AW66" s="33">
        <f t="shared" si="184"/>
        <v>1463</v>
      </c>
      <c r="AX66" s="51">
        <f t="shared" si="185"/>
        <v>2090</v>
      </c>
      <c r="BA66" s="33">
        <f t="shared" si="186"/>
        <v>653</v>
      </c>
      <c r="BB66" s="54">
        <f t="shared" si="172"/>
        <v>119</v>
      </c>
      <c r="BC66" s="33">
        <f t="shared" si="187"/>
        <v>787</v>
      </c>
      <c r="BD66" s="121">
        <f t="shared" si="66"/>
        <v>1.04</v>
      </c>
      <c r="BE66" s="33">
        <f t="shared" si="130"/>
        <v>944.4</v>
      </c>
      <c r="BF66" s="33">
        <f t="shared" si="188"/>
        <v>1424.5</v>
      </c>
      <c r="BG66" s="51">
        <f t="shared" si="189"/>
        <v>2035</v>
      </c>
      <c r="BJ66" s="33">
        <f t="shared" si="190"/>
        <v>617</v>
      </c>
      <c r="BK66" s="54">
        <f t="shared" si="173"/>
        <v>119</v>
      </c>
      <c r="BL66" s="33">
        <f t="shared" si="191"/>
        <v>751</v>
      </c>
      <c r="BM66" s="33">
        <v>1</v>
      </c>
      <c r="BN66" s="33">
        <f t="shared" si="131"/>
        <v>901.19999999999993</v>
      </c>
      <c r="BO66" s="33">
        <f t="shared" si="192"/>
        <v>1306.8999999999999</v>
      </c>
      <c r="BP66" s="51">
        <f t="shared" si="193"/>
        <v>1867</v>
      </c>
      <c r="BQ66" s="32"/>
      <c r="BR66" s="32"/>
      <c r="BS66" s="33">
        <f t="shared" si="194"/>
        <v>483</v>
      </c>
      <c r="BT66" s="54">
        <f t="shared" si="174"/>
        <v>119</v>
      </c>
      <c r="BU66" s="33">
        <f t="shared" si="195"/>
        <v>617</v>
      </c>
      <c r="BV66" s="33">
        <v>1</v>
      </c>
      <c r="BW66" s="33">
        <f t="shared" si="132"/>
        <v>740.4</v>
      </c>
      <c r="BX66" s="33">
        <f t="shared" si="196"/>
        <v>1073.8</v>
      </c>
      <c r="BY66" s="51">
        <f t="shared" si="197"/>
        <v>1534</v>
      </c>
      <c r="BZ66" s="32"/>
      <c r="CA66" s="32"/>
      <c r="CB66" s="220"/>
      <c r="CC66" s="33">
        <f t="shared" si="198"/>
        <v>160</v>
      </c>
      <c r="CD66" s="54">
        <f t="shared" si="175"/>
        <v>116</v>
      </c>
      <c r="CE66" s="33">
        <f t="shared" si="199"/>
        <v>291</v>
      </c>
      <c r="CF66" s="33">
        <v>1</v>
      </c>
      <c r="CG66" s="33">
        <f t="shared" si="133"/>
        <v>349.2</v>
      </c>
      <c r="CH66" s="33">
        <f t="shared" si="200"/>
        <v>506.79999999999995</v>
      </c>
      <c r="CI66" s="51">
        <f t="shared" si="201"/>
        <v>724</v>
      </c>
      <c r="CJ66" s="51">
        <f t="shared" si="135"/>
        <v>904</v>
      </c>
      <c r="CK66" s="51">
        <f t="shared" si="136"/>
        <v>1084</v>
      </c>
      <c r="CL66" s="32"/>
      <c r="CM66" s="378"/>
      <c r="CN66" s="64">
        <f t="shared" si="202"/>
        <v>249</v>
      </c>
      <c r="CO66" s="71">
        <f t="shared" si="176"/>
        <v>172</v>
      </c>
      <c r="CP66" s="64">
        <f t="shared" si="203"/>
        <v>436</v>
      </c>
      <c r="CQ66" s="64">
        <v>1</v>
      </c>
      <c r="CR66" s="64">
        <f t="shared" si="134"/>
        <v>523.19999999999993</v>
      </c>
      <c r="CS66" s="64">
        <f t="shared" si="204"/>
        <v>758.8</v>
      </c>
      <c r="CT66" s="66">
        <f t="shared" si="205"/>
        <v>1084</v>
      </c>
      <c r="CU66" s="66">
        <f t="shared" si="70"/>
        <v>1264</v>
      </c>
      <c r="CV66" s="66">
        <f t="shared" si="71"/>
        <v>1444</v>
      </c>
      <c r="CW66" s="32"/>
      <c r="CX66" s="381"/>
      <c r="CY66" s="64">
        <f t="shared" si="206"/>
        <v>285</v>
      </c>
      <c r="CZ66" s="71">
        <f t="shared" si="177"/>
        <v>213</v>
      </c>
      <c r="DA66" s="64">
        <f t="shared" si="124"/>
        <v>513</v>
      </c>
      <c r="DB66" s="64">
        <v>1</v>
      </c>
      <c r="DC66" s="64">
        <f t="shared" si="47"/>
        <v>615.6</v>
      </c>
      <c r="DD66" s="64">
        <f t="shared" si="125"/>
        <v>893.19999999999993</v>
      </c>
      <c r="DE66" s="66">
        <f t="shared" si="126"/>
        <v>1276</v>
      </c>
      <c r="DF66" s="66">
        <f t="shared" si="72"/>
        <v>1456</v>
      </c>
      <c r="DG66" s="66">
        <f t="shared" si="73"/>
        <v>1636</v>
      </c>
    </row>
    <row r="67" spans="1:111" ht="29.6">
      <c r="A67" s="20" t="s">
        <v>68</v>
      </c>
      <c r="B67" s="3" t="s">
        <v>282</v>
      </c>
      <c r="C67" s="88" t="s">
        <v>358</v>
      </c>
      <c r="D67" s="2" t="s">
        <v>4</v>
      </c>
      <c r="E67" s="7">
        <v>1.2513000000000001</v>
      </c>
      <c r="F67" s="12">
        <v>30</v>
      </c>
      <c r="G67" s="11">
        <f t="shared" si="50"/>
        <v>0.7</v>
      </c>
      <c r="H67" s="11">
        <v>1.2</v>
      </c>
      <c r="I67" s="11">
        <v>1.4</v>
      </c>
      <c r="J67" s="11">
        <v>1</v>
      </c>
      <c r="K67" s="15">
        <v>2</v>
      </c>
      <c r="L67" s="15">
        <v>15</v>
      </c>
      <c r="M67" s="15">
        <v>1.2</v>
      </c>
      <c r="N67" s="46">
        <f>CEILING(E67*M67*Цены1!$E$45,1)</f>
        <v>450</v>
      </c>
      <c r="O67" s="46"/>
      <c r="P67" s="233">
        <f t="shared" si="146"/>
        <v>410</v>
      </c>
      <c r="Q67" s="54">
        <f t="shared" si="169"/>
        <v>237</v>
      </c>
      <c r="R67" s="33">
        <f t="shared" si="161"/>
        <v>662</v>
      </c>
      <c r="S67" s="33">
        <v>1.06</v>
      </c>
      <c r="T67" s="33">
        <f t="shared" si="162"/>
        <v>794.4</v>
      </c>
      <c r="U67" s="33">
        <f t="shared" si="163"/>
        <v>1179.5</v>
      </c>
      <c r="V67" s="51">
        <f t="shared" si="164"/>
        <v>1685</v>
      </c>
      <c r="W67" s="33"/>
      <c r="X67" s="33"/>
      <c r="Y67" s="234">
        <f t="shared" si="156"/>
        <v>469</v>
      </c>
      <c r="Z67" s="54">
        <f t="shared" si="149"/>
        <v>237</v>
      </c>
      <c r="AA67" s="33">
        <f t="shared" si="165"/>
        <v>721</v>
      </c>
      <c r="AB67" s="33">
        <v>15</v>
      </c>
      <c r="AC67" s="33">
        <f t="shared" si="166"/>
        <v>865.19999999999993</v>
      </c>
      <c r="AD67" s="33">
        <f t="shared" si="167"/>
        <v>18169.199999999997</v>
      </c>
      <c r="AE67" s="51">
        <f t="shared" si="168"/>
        <v>25956</v>
      </c>
      <c r="AH67" s="3"/>
      <c r="AI67" s="103">
        <f t="shared" si="178"/>
        <v>451</v>
      </c>
      <c r="AJ67" s="54">
        <f t="shared" si="170"/>
        <v>292</v>
      </c>
      <c r="AK67" s="33">
        <f t="shared" si="179"/>
        <v>758</v>
      </c>
      <c r="AL67" s="33">
        <v>1</v>
      </c>
      <c r="AM67" s="33">
        <f t="shared" si="128"/>
        <v>909.6</v>
      </c>
      <c r="AN67" s="33">
        <f t="shared" si="180"/>
        <v>1274</v>
      </c>
      <c r="AO67" s="51">
        <f t="shared" si="181"/>
        <v>1820</v>
      </c>
      <c r="AR67" s="33">
        <f t="shared" si="182"/>
        <v>1648</v>
      </c>
      <c r="AS67" s="54">
        <f t="shared" si="171"/>
        <v>297</v>
      </c>
      <c r="AT67" s="33">
        <f t="shared" si="183"/>
        <v>1960</v>
      </c>
      <c r="AU67" s="33">
        <v>1.06</v>
      </c>
      <c r="AV67" s="33">
        <f t="shared" si="129"/>
        <v>2352</v>
      </c>
      <c r="AW67" s="33">
        <f t="shared" si="184"/>
        <v>3490.8999999999996</v>
      </c>
      <c r="AX67" s="51">
        <f t="shared" si="185"/>
        <v>4987</v>
      </c>
      <c r="BA67" s="33">
        <f t="shared" si="186"/>
        <v>1633</v>
      </c>
      <c r="BB67" s="54">
        <f t="shared" si="172"/>
        <v>297</v>
      </c>
      <c r="BC67" s="33">
        <f t="shared" si="187"/>
        <v>1945</v>
      </c>
      <c r="BD67" s="121">
        <f t="shared" si="66"/>
        <v>1.04</v>
      </c>
      <c r="BE67" s="33">
        <f t="shared" si="130"/>
        <v>2334</v>
      </c>
      <c r="BF67" s="33">
        <f t="shared" si="188"/>
        <v>3398.5</v>
      </c>
      <c r="BG67" s="51">
        <f t="shared" si="189"/>
        <v>4855</v>
      </c>
      <c r="BJ67" s="33">
        <f t="shared" si="190"/>
        <v>1541</v>
      </c>
      <c r="BK67" s="54">
        <f t="shared" si="173"/>
        <v>297</v>
      </c>
      <c r="BL67" s="33">
        <f t="shared" si="191"/>
        <v>1853</v>
      </c>
      <c r="BM67" s="33">
        <v>1</v>
      </c>
      <c r="BN67" s="33">
        <f t="shared" si="131"/>
        <v>2223.6</v>
      </c>
      <c r="BO67" s="33">
        <f t="shared" si="192"/>
        <v>3113.6</v>
      </c>
      <c r="BP67" s="51">
        <f t="shared" si="193"/>
        <v>4448</v>
      </c>
      <c r="BQ67" s="32"/>
      <c r="BR67" s="32"/>
      <c r="BS67" s="33">
        <f t="shared" si="194"/>
        <v>1208</v>
      </c>
      <c r="BT67" s="54">
        <f t="shared" si="174"/>
        <v>297</v>
      </c>
      <c r="BU67" s="33">
        <f t="shared" si="195"/>
        <v>1520</v>
      </c>
      <c r="BV67" s="33">
        <v>1</v>
      </c>
      <c r="BW67" s="33">
        <f t="shared" si="132"/>
        <v>1824</v>
      </c>
      <c r="BX67" s="33">
        <f t="shared" si="196"/>
        <v>2553.6</v>
      </c>
      <c r="BY67" s="51">
        <f t="shared" si="197"/>
        <v>3648</v>
      </c>
      <c r="BZ67" s="32"/>
      <c r="CA67" s="32"/>
      <c r="CB67" s="218" t="s">
        <v>593</v>
      </c>
      <c r="CC67" s="33">
        <f t="shared" si="198"/>
        <v>401</v>
      </c>
      <c r="CD67" s="54">
        <f t="shared" si="175"/>
        <v>290</v>
      </c>
      <c r="CE67" s="33">
        <f t="shared" si="199"/>
        <v>706</v>
      </c>
      <c r="CF67" s="33">
        <v>1</v>
      </c>
      <c r="CG67" s="33">
        <f t="shared" si="133"/>
        <v>847.19999999999993</v>
      </c>
      <c r="CH67" s="33">
        <f t="shared" si="200"/>
        <v>1186.5</v>
      </c>
      <c r="CI67" s="51">
        <f t="shared" si="201"/>
        <v>1695</v>
      </c>
      <c r="CJ67" s="51">
        <f t="shared" si="135"/>
        <v>2145</v>
      </c>
      <c r="CK67" s="51">
        <f t="shared" si="136"/>
        <v>2595</v>
      </c>
      <c r="CL67" s="32"/>
      <c r="CM67" s="379"/>
      <c r="CN67" s="64">
        <f t="shared" si="202"/>
        <v>622</v>
      </c>
      <c r="CO67" s="71">
        <f t="shared" si="176"/>
        <v>428</v>
      </c>
      <c r="CP67" s="64">
        <f t="shared" si="203"/>
        <v>1065</v>
      </c>
      <c r="CQ67" s="64">
        <v>1</v>
      </c>
      <c r="CR67" s="64">
        <f t="shared" si="134"/>
        <v>1278</v>
      </c>
      <c r="CS67" s="64">
        <f t="shared" si="204"/>
        <v>1789.1999999999998</v>
      </c>
      <c r="CT67" s="66">
        <f t="shared" si="205"/>
        <v>2556</v>
      </c>
      <c r="CU67" s="66">
        <f t="shared" si="70"/>
        <v>3006</v>
      </c>
      <c r="CV67" s="66">
        <f t="shared" si="71"/>
        <v>3456</v>
      </c>
      <c r="CW67" s="32"/>
      <c r="CX67" s="382"/>
      <c r="CY67" s="64">
        <f t="shared" si="206"/>
        <v>712</v>
      </c>
      <c r="CZ67" s="71">
        <f t="shared" si="177"/>
        <v>532</v>
      </c>
      <c r="DA67" s="64">
        <f t="shared" si="124"/>
        <v>1259</v>
      </c>
      <c r="DB67" s="64">
        <v>1</v>
      </c>
      <c r="DC67" s="64">
        <f t="shared" si="47"/>
        <v>1510.8</v>
      </c>
      <c r="DD67" s="64">
        <f t="shared" si="125"/>
        <v>2115.4</v>
      </c>
      <c r="DE67" s="66">
        <f t="shared" si="126"/>
        <v>3022</v>
      </c>
      <c r="DF67" s="66">
        <f t="shared" si="72"/>
        <v>3472</v>
      </c>
      <c r="DG67" s="66">
        <f t="shared" si="73"/>
        <v>3922</v>
      </c>
    </row>
    <row r="68" spans="1:111" ht="29.6">
      <c r="A68" s="20" t="s">
        <v>69</v>
      </c>
      <c r="B68" s="3" t="s">
        <v>283</v>
      </c>
      <c r="C68" s="88" t="s">
        <v>359</v>
      </c>
      <c r="D68" s="2" t="s">
        <v>4</v>
      </c>
      <c r="E68" s="7">
        <v>0.25030000000000002</v>
      </c>
      <c r="F68" s="12">
        <v>30</v>
      </c>
      <c r="G68" s="11">
        <f t="shared" si="50"/>
        <v>0.7</v>
      </c>
      <c r="H68" s="11">
        <v>1.2</v>
      </c>
      <c r="I68" s="11">
        <v>1.5</v>
      </c>
      <c r="J68" s="11">
        <v>1</v>
      </c>
      <c r="K68" s="15">
        <v>2</v>
      </c>
      <c r="L68" s="15">
        <v>15</v>
      </c>
      <c r="M68" s="15">
        <v>1.2</v>
      </c>
      <c r="N68" s="46">
        <f>CEILING(E68*M68*Цены1!$E$45,1)</f>
        <v>90</v>
      </c>
      <c r="O68" s="46"/>
      <c r="P68" s="233">
        <f t="shared" si="146"/>
        <v>82</v>
      </c>
      <c r="Q68" s="54">
        <f t="shared" si="169"/>
        <v>48</v>
      </c>
      <c r="R68" s="33">
        <f t="shared" si="161"/>
        <v>145</v>
      </c>
      <c r="S68" s="33">
        <v>1.06</v>
      </c>
      <c r="T68" s="33">
        <f t="shared" si="162"/>
        <v>174</v>
      </c>
      <c r="U68" s="33">
        <f t="shared" si="163"/>
        <v>277.2</v>
      </c>
      <c r="V68" s="51">
        <f t="shared" si="164"/>
        <v>396</v>
      </c>
      <c r="W68" s="33"/>
      <c r="X68" s="33"/>
      <c r="Y68" s="234">
        <f t="shared" si="156"/>
        <v>94</v>
      </c>
      <c r="Z68" s="54">
        <f t="shared" si="149"/>
        <v>48</v>
      </c>
      <c r="AA68" s="33">
        <f t="shared" si="165"/>
        <v>157</v>
      </c>
      <c r="AB68" s="33">
        <v>16</v>
      </c>
      <c r="AC68" s="33">
        <f t="shared" si="166"/>
        <v>188.4</v>
      </c>
      <c r="AD68" s="33">
        <f t="shared" si="167"/>
        <v>4522</v>
      </c>
      <c r="AE68" s="51">
        <f t="shared" si="168"/>
        <v>6460</v>
      </c>
      <c r="AH68" s="3"/>
      <c r="AI68" s="103">
        <f t="shared" si="178"/>
        <v>91</v>
      </c>
      <c r="AJ68" s="54">
        <f t="shared" si="170"/>
        <v>59</v>
      </c>
      <c r="AK68" s="33">
        <f t="shared" si="179"/>
        <v>165</v>
      </c>
      <c r="AL68" s="33">
        <v>1</v>
      </c>
      <c r="AM68" s="33">
        <f t="shared" si="128"/>
        <v>198</v>
      </c>
      <c r="AN68" s="33">
        <f t="shared" si="180"/>
        <v>297.5</v>
      </c>
      <c r="AO68" s="51">
        <f t="shared" si="181"/>
        <v>425</v>
      </c>
      <c r="AR68" s="33">
        <f t="shared" si="182"/>
        <v>330</v>
      </c>
      <c r="AS68" s="54">
        <f t="shared" si="171"/>
        <v>60</v>
      </c>
      <c r="AT68" s="33">
        <f t="shared" si="183"/>
        <v>405</v>
      </c>
      <c r="AU68" s="33">
        <v>1.06</v>
      </c>
      <c r="AV68" s="33">
        <f t="shared" si="129"/>
        <v>486</v>
      </c>
      <c r="AW68" s="33">
        <f t="shared" si="184"/>
        <v>772.8</v>
      </c>
      <c r="AX68" s="51">
        <f t="shared" si="185"/>
        <v>1104</v>
      </c>
      <c r="BA68" s="33">
        <f t="shared" si="186"/>
        <v>327</v>
      </c>
      <c r="BB68" s="54">
        <f t="shared" si="172"/>
        <v>60</v>
      </c>
      <c r="BC68" s="33">
        <f t="shared" si="187"/>
        <v>402</v>
      </c>
      <c r="BD68" s="121">
        <f t="shared" si="66"/>
        <v>1.04</v>
      </c>
      <c r="BE68" s="33">
        <f t="shared" si="130"/>
        <v>482.4</v>
      </c>
      <c r="BF68" s="33">
        <f t="shared" si="188"/>
        <v>753.19999999999993</v>
      </c>
      <c r="BG68" s="51">
        <f t="shared" si="189"/>
        <v>1076</v>
      </c>
      <c r="BJ68" s="33">
        <f t="shared" si="190"/>
        <v>309</v>
      </c>
      <c r="BK68" s="54">
        <f t="shared" si="173"/>
        <v>60</v>
      </c>
      <c r="BL68" s="33">
        <f t="shared" si="191"/>
        <v>384</v>
      </c>
      <c r="BM68" s="33">
        <v>1</v>
      </c>
      <c r="BN68" s="33">
        <f t="shared" si="131"/>
        <v>460.79999999999995</v>
      </c>
      <c r="BO68" s="33">
        <f t="shared" si="192"/>
        <v>691.59999999999991</v>
      </c>
      <c r="BP68" s="51">
        <f t="shared" si="193"/>
        <v>988</v>
      </c>
      <c r="BQ68" s="32"/>
      <c r="BR68" s="32"/>
      <c r="BS68" s="33">
        <f t="shared" si="194"/>
        <v>242</v>
      </c>
      <c r="BT68" s="54">
        <f t="shared" si="174"/>
        <v>60</v>
      </c>
      <c r="BU68" s="33">
        <f t="shared" si="195"/>
        <v>317</v>
      </c>
      <c r="BV68" s="33">
        <v>1</v>
      </c>
      <c r="BW68" s="33">
        <f t="shared" si="132"/>
        <v>380.4</v>
      </c>
      <c r="BX68" s="33">
        <f t="shared" si="196"/>
        <v>571.19999999999993</v>
      </c>
      <c r="BY68" s="51">
        <f t="shared" si="197"/>
        <v>816</v>
      </c>
      <c r="BZ68" s="32"/>
      <c r="CA68" s="32"/>
      <c r="CB68" s="219"/>
      <c r="CC68" s="33">
        <f t="shared" si="198"/>
        <v>81</v>
      </c>
      <c r="CD68" s="54">
        <f t="shared" si="175"/>
        <v>58</v>
      </c>
      <c r="CE68" s="33">
        <f t="shared" si="199"/>
        <v>154</v>
      </c>
      <c r="CF68" s="33">
        <v>1</v>
      </c>
      <c r="CG68" s="33">
        <f t="shared" si="133"/>
        <v>184.79999999999998</v>
      </c>
      <c r="CH68" s="33">
        <f t="shared" si="200"/>
        <v>277.2</v>
      </c>
      <c r="CI68" s="51">
        <f t="shared" si="201"/>
        <v>396</v>
      </c>
      <c r="CJ68" s="51">
        <f t="shared" si="135"/>
        <v>486</v>
      </c>
      <c r="CK68" s="51">
        <f t="shared" si="136"/>
        <v>576</v>
      </c>
      <c r="CL68" s="32"/>
      <c r="CM68" s="377" t="s">
        <v>594</v>
      </c>
      <c r="CN68" s="64">
        <f t="shared" si="202"/>
        <v>125</v>
      </c>
      <c r="CO68" s="71">
        <f t="shared" si="176"/>
        <v>86</v>
      </c>
      <c r="CP68" s="64">
        <f t="shared" si="203"/>
        <v>226</v>
      </c>
      <c r="CQ68" s="64">
        <v>1</v>
      </c>
      <c r="CR68" s="64">
        <f t="shared" si="134"/>
        <v>271.2</v>
      </c>
      <c r="CS68" s="64">
        <f t="shared" si="204"/>
        <v>407.4</v>
      </c>
      <c r="CT68" s="66">
        <f t="shared" si="205"/>
        <v>582</v>
      </c>
      <c r="CU68" s="66">
        <f t="shared" si="70"/>
        <v>672</v>
      </c>
      <c r="CV68" s="66">
        <f t="shared" si="71"/>
        <v>762</v>
      </c>
      <c r="CW68" s="32"/>
      <c r="CX68" s="380" t="s">
        <v>595</v>
      </c>
      <c r="CY68" s="64">
        <f t="shared" si="206"/>
        <v>143</v>
      </c>
      <c r="CZ68" s="71">
        <f t="shared" si="177"/>
        <v>107</v>
      </c>
      <c r="DA68" s="64">
        <f t="shared" si="124"/>
        <v>265</v>
      </c>
      <c r="DB68" s="64">
        <v>1</v>
      </c>
      <c r="DC68" s="64">
        <f t="shared" si="47"/>
        <v>318</v>
      </c>
      <c r="DD68" s="64">
        <f t="shared" si="125"/>
        <v>477.4</v>
      </c>
      <c r="DE68" s="66">
        <f t="shared" si="126"/>
        <v>682</v>
      </c>
      <c r="DF68" s="66">
        <f t="shared" si="72"/>
        <v>772</v>
      </c>
      <c r="DG68" s="66">
        <f t="shared" si="73"/>
        <v>862</v>
      </c>
    </row>
    <row r="69" spans="1:111" ht="29.6">
      <c r="A69" s="20" t="s">
        <v>70</v>
      </c>
      <c r="B69" s="3" t="s">
        <v>284</v>
      </c>
      <c r="C69" s="85" t="s">
        <v>360</v>
      </c>
      <c r="D69" s="2" t="s">
        <v>4</v>
      </c>
      <c r="E69" s="7">
        <v>0.62160000000000004</v>
      </c>
      <c r="F69" s="12">
        <v>30</v>
      </c>
      <c r="G69" s="11">
        <f t="shared" si="50"/>
        <v>0.7</v>
      </c>
      <c r="H69" s="11">
        <v>1.1000000000000001</v>
      </c>
      <c r="I69" s="111">
        <v>1.45</v>
      </c>
      <c r="J69" s="11">
        <v>1</v>
      </c>
      <c r="K69" s="15">
        <v>2</v>
      </c>
      <c r="L69" s="15">
        <v>15</v>
      </c>
      <c r="M69" s="15">
        <v>1.2</v>
      </c>
      <c r="N69" s="46">
        <f>CEILING(E69*M69*Цены1!$E$45,1)</f>
        <v>224</v>
      </c>
      <c r="O69" s="46"/>
      <c r="P69" s="233">
        <f t="shared" si="146"/>
        <v>204</v>
      </c>
      <c r="Q69" s="54">
        <f t="shared" si="169"/>
        <v>118</v>
      </c>
      <c r="R69" s="33">
        <f t="shared" si="161"/>
        <v>337</v>
      </c>
      <c r="S69" s="33">
        <v>1.06</v>
      </c>
      <c r="T69" s="33">
        <f t="shared" si="162"/>
        <v>370.70000000000005</v>
      </c>
      <c r="U69" s="33">
        <f t="shared" si="163"/>
        <v>569.79999999999995</v>
      </c>
      <c r="V69" s="51">
        <f t="shared" si="164"/>
        <v>814</v>
      </c>
      <c r="W69" s="33"/>
      <c r="X69" s="33"/>
      <c r="Y69" s="234">
        <f t="shared" si="156"/>
        <v>233</v>
      </c>
      <c r="Z69" s="54">
        <f t="shared" si="149"/>
        <v>118</v>
      </c>
      <c r="AA69" s="33">
        <f t="shared" si="165"/>
        <v>366</v>
      </c>
      <c r="AB69" s="33">
        <v>17</v>
      </c>
      <c r="AC69" s="33">
        <f t="shared" si="166"/>
        <v>402.6</v>
      </c>
      <c r="AD69" s="33">
        <f t="shared" si="167"/>
        <v>9924.5999999999985</v>
      </c>
      <c r="AE69" s="51">
        <f t="shared" si="168"/>
        <v>14178</v>
      </c>
      <c r="AH69" s="3"/>
      <c r="AI69" s="103">
        <f t="shared" si="178"/>
        <v>224</v>
      </c>
      <c r="AJ69" s="54">
        <f t="shared" si="170"/>
        <v>145</v>
      </c>
      <c r="AK69" s="33">
        <f t="shared" si="179"/>
        <v>384</v>
      </c>
      <c r="AL69" s="33">
        <v>1</v>
      </c>
      <c r="AM69" s="33">
        <f t="shared" ref="AM69:AM100" si="207">AK69*$H69</f>
        <v>422.40000000000003</v>
      </c>
      <c r="AN69" s="33">
        <f t="shared" si="180"/>
        <v>612.5</v>
      </c>
      <c r="AO69" s="51">
        <f t="shared" si="181"/>
        <v>875</v>
      </c>
      <c r="AR69" s="33">
        <f t="shared" si="182"/>
        <v>819</v>
      </c>
      <c r="AS69" s="54">
        <f t="shared" si="171"/>
        <v>148</v>
      </c>
      <c r="AT69" s="33">
        <f t="shared" si="183"/>
        <v>982</v>
      </c>
      <c r="AU69" s="33">
        <v>1.06</v>
      </c>
      <c r="AV69" s="33">
        <f t="shared" ref="AV69:AV100" si="208">AT69*$H69</f>
        <v>1080.2</v>
      </c>
      <c r="AW69" s="33">
        <f t="shared" si="184"/>
        <v>1660.3999999999999</v>
      </c>
      <c r="AX69" s="51">
        <f t="shared" si="185"/>
        <v>2372</v>
      </c>
      <c r="BA69" s="33">
        <f t="shared" si="186"/>
        <v>811</v>
      </c>
      <c r="BB69" s="54">
        <f t="shared" si="172"/>
        <v>148</v>
      </c>
      <c r="BC69" s="33">
        <f t="shared" si="187"/>
        <v>974</v>
      </c>
      <c r="BD69" s="121">
        <f t="shared" si="66"/>
        <v>1.04</v>
      </c>
      <c r="BE69" s="33">
        <f t="shared" ref="BE69:BE100" si="209">BC69*$H69</f>
        <v>1071.4000000000001</v>
      </c>
      <c r="BF69" s="33">
        <f t="shared" si="188"/>
        <v>1616.3</v>
      </c>
      <c r="BG69" s="51">
        <f t="shared" si="189"/>
        <v>2309</v>
      </c>
      <c r="BJ69" s="33">
        <f t="shared" si="190"/>
        <v>766</v>
      </c>
      <c r="BK69" s="54">
        <f t="shared" si="173"/>
        <v>148</v>
      </c>
      <c r="BL69" s="33">
        <f t="shared" si="191"/>
        <v>929</v>
      </c>
      <c r="BM69" s="33">
        <v>1</v>
      </c>
      <c r="BN69" s="33">
        <f t="shared" ref="BN69:BN100" si="210">BL69*$H69</f>
        <v>1021.9000000000001</v>
      </c>
      <c r="BO69" s="33">
        <f t="shared" si="192"/>
        <v>1481.8999999999999</v>
      </c>
      <c r="BP69" s="51">
        <f t="shared" si="193"/>
        <v>2117</v>
      </c>
      <c r="BQ69" s="32"/>
      <c r="BR69" s="32"/>
      <c r="BS69" s="33">
        <f t="shared" si="194"/>
        <v>600</v>
      </c>
      <c r="BT69" s="54">
        <f t="shared" si="174"/>
        <v>148</v>
      </c>
      <c r="BU69" s="33">
        <f t="shared" si="195"/>
        <v>763</v>
      </c>
      <c r="BV69" s="33">
        <v>1</v>
      </c>
      <c r="BW69" s="33">
        <f t="shared" ref="BW69:BW100" si="211">BU69*$H69</f>
        <v>839.30000000000007</v>
      </c>
      <c r="BX69" s="33">
        <f t="shared" si="196"/>
        <v>1217.3</v>
      </c>
      <c r="BY69" s="51">
        <f t="shared" si="197"/>
        <v>1739</v>
      </c>
      <c r="BZ69" s="32"/>
      <c r="CA69" s="32"/>
      <c r="CB69" s="220"/>
      <c r="CC69" s="33">
        <f t="shared" si="198"/>
        <v>199</v>
      </c>
      <c r="CD69" s="54">
        <f t="shared" si="175"/>
        <v>144</v>
      </c>
      <c r="CE69" s="33">
        <f t="shared" si="199"/>
        <v>358</v>
      </c>
      <c r="CF69" s="33">
        <v>1</v>
      </c>
      <c r="CG69" s="33">
        <f t="shared" ref="CG69:CG100" si="212">CE69*$H69</f>
        <v>393.8</v>
      </c>
      <c r="CH69" s="33">
        <f t="shared" si="200"/>
        <v>571.19999999999993</v>
      </c>
      <c r="CI69" s="51">
        <f t="shared" si="201"/>
        <v>816</v>
      </c>
      <c r="CJ69" s="51">
        <f t="shared" si="135"/>
        <v>1040</v>
      </c>
      <c r="CK69" s="51">
        <f t="shared" si="136"/>
        <v>1264</v>
      </c>
      <c r="CL69" s="32"/>
      <c r="CM69" s="378"/>
      <c r="CN69" s="64">
        <f t="shared" si="202"/>
        <v>309</v>
      </c>
      <c r="CO69" s="71">
        <f t="shared" si="176"/>
        <v>213</v>
      </c>
      <c r="CP69" s="64">
        <f t="shared" si="203"/>
        <v>537</v>
      </c>
      <c r="CQ69" s="64">
        <v>1</v>
      </c>
      <c r="CR69" s="64">
        <f t="shared" ref="CR69:CR100" si="213">CP69*$H69</f>
        <v>590.70000000000005</v>
      </c>
      <c r="CS69" s="64">
        <f t="shared" si="204"/>
        <v>856.8</v>
      </c>
      <c r="CT69" s="66">
        <f t="shared" si="205"/>
        <v>1224</v>
      </c>
      <c r="CU69" s="66">
        <f t="shared" si="70"/>
        <v>1448</v>
      </c>
      <c r="CV69" s="66">
        <f t="shared" si="71"/>
        <v>1672</v>
      </c>
      <c r="CW69" s="32"/>
      <c r="CX69" s="381"/>
      <c r="CY69" s="64">
        <f t="shared" si="206"/>
        <v>354</v>
      </c>
      <c r="CZ69" s="71">
        <f t="shared" si="177"/>
        <v>265</v>
      </c>
      <c r="DA69" s="64">
        <f t="shared" si="124"/>
        <v>634</v>
      </c>
      <c r="DB69" s="64">
        <v>1</v>
      </c>
      <c r="DC69" s="64">
        <f t="shared" ref="DC69:DC121" si="214">DA69*$H69</f>
        <v>697.40000000000009</v>
      </c>
      <c r="DD69" s="64">
        <f t="shared" si="125"/>
        <v>1011.4999999999999</v>
      </c>
      <c r="DE69" s="66">
        <f t="shared" si="126"/>
        <v>1445</v>
      </c>
      <c r="DF69" s="66">
        <f t="shared" si="72"/>
        <v>1669</v>
      </c>
      <c r="DG69" s="66">
        <f t="shared" si="73"/>
        <v>1893</v>
      </c>
    </row>
    <row r="70" spans="1:111" ht="29.6">
      <c r="A70" s="20" t="s">
        <v>71</v>
      </c>
      <c r="B70" s="3" t="s">
        <v>285</v>
      </c>
      <c r="C70" s="85" t="s">
        <v>361</v>
      </c>
      <c r="D70" s="2" t="s">
        <v>4</v>
      </c>
      <c r="E70" s="7">
        <v>0.70250000000000001</v>
      </c>
      <c r="F70" s="12">
        <v>30</v>
      </c>
      <c r="G70" s="11">
        <f t="shared" si="50"/>
        <v>0.7</v>
      </c>
      <c r="H70" s="11">
        <v>1.1000000000000001</v>
      </c>
      <c r="I70" s="111">
        <v>1.45</v>
      </c>
      <c r="J70" s="11">
        <v>1</v>
      </c>
      <c r="K70" s="15">
        <v>2</v>
      </c>
      <c r="L70" s="15">
        <v>15</v>
      </c>
      <c r="M70" s="15">
        <v>1.2</v>
      </c>
      <c r="N70" s="46">
        <f>CEILING(E70*M70*Цены1!$E$45,1)</f>
        <v>253</v>
      </c>
      <c r="O70" s="46"/>
      <c r="P70" s="233">
        <f t="shared" si="146"/>
        <v>231</v>
      </c>
      <c r="Q70" s="54">
        <f t="shared" si="169"/>
        <v>133</v>
      </c>
      <c r="R70" s="33">
        <f t="shared" si="161"/>
        <v>379</v>
      </c>
      <c r="S70" s="33">
        <v>1.06</v>
      </c>
      <c r="T70" s="33">
        <f t="shared" si="162"/>
        <v>416.90000000000003</v>
      </c>
      <c r="U70" s="33">
        <f t="shared" si="163"/>
        <v>641.19999999999993</v>
      </c>
      <c r="V70" s="51">
        <f t="shared" si="164"/>
        <v>916</v>
      </c>
      <c r="W70" s="33"/>
      <c r="X70" s="33"/>
      <c r="Y70" s="234">
        <f t="shared" si="156"/>
        <v>264</v>
      </c>
      <c r="Z70" s="54">
        <f t="shared" si="149"/>
        <v>133</v>
      </c>
      <c r="AA70" s="33">
        <f t="shared" si="165"/>
        <v>412</v>
      </c>
      <c r="AB70" s="33">
        <v>18</v>
      </c>
      <c r="AC70" s="33">
        <f t="shared" si="166"/>
        <v>453.20000000000005</v>
      </c>
      <c r="AD70" s="33">
        <f t="shared" si="167"/>
        <v>11828.599999999999</v>
      </c>
      <c r="AE70" s="51">
        <f t="shared" si="168"/>
        <v>16898</v>
      </c>
      <c r="AH70" s="3"/>
      <c r="AI70" s="103">
        <f t="shared" si="178"/>
        <v>253</v>
      </c>
      <c r="AJ70" s="54">
        <f t="shared" si="170"/>
        <v>164</v>
      </c>
      <c r="AK70" s="33">
        <f t="shared" si="179"/>
        <v>432</v>
      </c>
      <c r="AL70" s="33">
        <v>1</v>
      </c>
      <c r="AM70" s="33">
        <f t="shared" si="207"/>
        <v>475.20000000000005</v>
      </c>
      <c r="AN70" s="33">
        <f t="shared" si="180"/>
        <v>689.5</v>
      </c>
      <c r="AO70" s="51">
        <f t="shared" si="181"/>
        <v>985</v>
      </c>
      <c r="AR70" s="33">
        <f t="shared" si="182"/>
        <v>925</v>
      </c>
      <c r="AS70" s="54">
        <f t="shared" si="171"/>
        <v>167</v>
      </c>
      <c r="AT70" s="33">
        <f t="shared" si="183"/>
        <v>1107</v>
      </c>
      <c r="AU70" s="33">
        <v>1.06</v>
      </c>
      <c r="AV70" s="33">
        <f t="shared" si="208"/>
        <v>1217.7</v>
      </c>
      <c r="AW70" s="33">
        <f t="shared" si="184"/>
        <v>1871.8</v>
      </c>
      <c r="AX70" s="51">
        <f t="shared" si="185"/>
        <v>2674</v>
      </c>
      <c r="BA70" s="33">
        <f t="shared" si="186"/>
        <v>917</v>
      </c>
      <c r="BB70" s="54">
        <f t="shared" si="172"/>
        <v>167</v>
      </c>
      <c r="BC70" s="33">
        <f t="shared" si="187"/>
        <v>1099</v>
      </c>
      <c r="BD70" s="121">
        <f t="shared" ref="BD70:BD121" si="215">AU70-0.02</f>
        <v>1.04</v>
      </c>
      <c r="BE70" s="33">
        <f t="shared" si="209"/>
        <v>1208.9000000000001</v>
      </c>
      <c r="BF70" s="33">
        <f t="shared" si="188"/>
        <v>1823.4999999999998</v>
      </c>
      <c r="BG70" s="51">
        <f t="shared" si="189"/>
        <v>2605</v>
      </c>
      <c r="BJ70" s="33">
        <f t="shared" si="190"/>
        <v>865</v>
      </c>
      <c r="BK70" s="54">
        <f t="shared" si="173"/>
        <v>167</v>
      </c>
      <c r="BL70" s="33">
        <f t="shared" si="191"/>
        <v>1047</v>
      </c>
      <c r="BM70" s="33">
        <v>1</v>
      </c>
      <c r="BN70" s="33">
        <f t="shared" si="210"/>
        <v>1151.7</v>
      </c>
      <c r="BO70" s="33">
        <f t="shared" si="192"/>
        <v>1670.1999999999998</v>
      </c>
      <c r="BP70" s="51">
        <f t="shared" si="193"/>
        <v>2386</v>
      </c>
      <c r="BQ70" s="32"/>
      <c r="BR70" s="32"/>
      <c r="BS70" s="33">
        <f t="shared" si="194"/>
        <v>678</v>
      </c>
      <c r="BT70" s="54">
        <f t="shared" si="174"/>
        <v>167</v>
      </c>
      <c r="BU70" s="33">
        <f t="shared" si="195"/>
        <v>860</v>
      </c>
      <c r="BV70" s="33">
        <v>1</v>
      </c>
      <c r="BW70" s="33">
        <f t="shared" si="211"/>
        <v>946.00000000000011</v>
      </c>
      <c r="BX70" s="33">
        <f t="shared" si="196"/>
        <v>1372</v>
      </c>
      <c r="BY70" s="51">
        <f t="shared" si="197"/>
        <v>1960</v>
      </c>
      <c r="BZ70" s="32"/>
      <c r="CA70" s="32"/>
      <c r="CB70" s="218" t="s">
        <v>593</v>
      </c>
      <c r="CC70" s="33">
        <f t="shared" si="198"/>
        <v>225</v>
      </c>
      <c r="CD70" s="54">
        <f t="shared" si="175"/>
        <v>163</v>
      </c>
      <c r="CE70" s="33">
        <f t="shared" si="199"/>
        <v>403</v>
      </c>
      <c r="CF70" s="33">
        <v>1</v>
      </c>
      <c r="CG70" s="33">
        <f t="shared" si="212"/>
        <v>443.3</v>
      </c>
      <c r="CH70" s="33">
        <f t="shared" si="200"/>
        <v>643.29999999999995</v>
      </c>
      <c r="CI70" s="51">
        <f t="shared" si="201"/>
        <v>919</v>
      </c>
      <c r="CJ70" s="51">
        <f t="shared" ref="CJ70:CJ101" si="216">CI70+N70</f>
        <v>1172</v>
      </c>
      <c r="CK70" s="51">
        <f t="shared" ref="CK70:CK101" si="217">CI70+N70*2</f>
        <v>1425</v>
      </c>
      <c r="CL70" s="32"/>
      <c r="CM70" s="379"/>
      <c r="CN70" s="64">
        <f t="shared" si="202"/>
        <v>350</v>
      </c>
      <c r="CO70" s="71">
        <f t="shared" si="176"/>
        <v>241</v>
      </c>
      <c r="CP70" s="64">
        <f t="shared" si="203"/>
        <v>606</v>
      </c>
      <c r="CQ70" s="64">
        <v>1</v>
      </c>
      <c r="CR70" s="64">
        <f t="shared" si="213"/>
        <v>666.6</v>
      </c>
      <c r="CS70" s="64">
        <f t="shared" si="204"/>
        <v>966.69999999999993</v>
      </c>
      <c r="CT70" s="66">
        <f t="shared" si="205"/>
        <v>1381</v>
      </c>
      <c r="CU70" s="66">
        <f t="shared" ref="CU70:CU121" si="218">CT70+$N70</f>
        <v>1634</v>
      </c>
      <c r="CV70" s="66">
        <f t="shared" ref="CV70:CV121" si="219">CT70+$N70*2</f>
        <v>1887</v>
      </c>
      <c r="CW70" s="32"/>
      <c r="CX70" s="382"/>
      <c r="CY70" s="64">
        <f t="shared" si="206"/>
        <v>400</v>
      </c>
      <c r="CZ70" s="71">
        <f t="shared" si="177"/>
        <v>299</v>
      </c>
      <c r="DA70" s="64">
        <f t="shared" si="124"/>
        <v>714</v>
      </c>
      <c r="DB70" s="64">
        <v>1</v>
      </c>
      <c r="DC70" s="64">
        <f t="shared" si="214"/>
        <v>785.40000000000009</v>
      </c>
      <c r="DD70" s="64">
        <f t="shared" si="125"/>
        <v>1138.8999999999999</v>
      </c>
      <c r="DE70" s="66">
        <f t="shared" si="126"/>
        <v>1627</v>
      </c>
      <c r="DF70" s="66">
        <f t="shared" ref="DF70:DF121" si="220">DE70+$N70</f>
        <v>1880</v>
      </c>
      <c r="DG70" s="66">
        <f t="shared" ref="DG70:DG121" si="221">DE70+$N70*2</f>
        <v>2133</v>
      </c>
    </row>
    <row r="71" spans="1:111" ht="29.6">
      <c r="A71" s="20" t="s">
        <v>72</v>
      </c>
      <c r="B71" s="3" t="s">
        <v>286</v>
      </c>
      <c r="C71" s="85" t="s">
        <v>362</v>
      </c>
      <c r="D71" s="2" t="s">
        <v>4</v>
      </c>
      <c r="E71" s="7">
        <v>0.48920000000000002</v>
      </c>
      <c r="F71" s="12">
        <v>30</v>
      </c>
      <c r="G71" s="11">
        <f t="shared" si="50"/>
        <v>0.7</v>
      </c>
      <c r="H71" s="11">
        <v>1.1000000000000001</v>
      </c>
      <c r="I71" s="111">
        <v>1.45</v>
      </c>
      <c r="J71" s="11">
        <v>1</v>
      </c>
      <c r="K71" s="15">
        <v>2</v>
      </c>
      <c r="L71" s="15">
        <v>15</v>
      </c>
      <c r="M71" s="15">
        <v>1.2</v>
      </c>
      <c r="N71" s="46">
        <f>CEILING(E71*M71*Цены1!$E$45,1)</f>
        <v>176</v>
      </c>
      <c r="O71" s="46"/>
      <c r="P71" s="233">
        <f t="shared" si="146"/>
        <v>161</v>
      </c>
      <c r="Q71" s="54">
        <f t="shared" si="169"/>
        <v>93</v>
      </c>
      <c r="R71" s="33">
        <f>P71+Q71+$L71</f>
        <v>269</v>
      </c>
      <c r="S71" s="33">
        <v>1.06</v>
      </c>
      <c r="T71" s="33">
        <f>R71*$H71</f>
        <v>295.90000000000003</v>
      </c>
      <c r="U71" s="33">
        <f>V71*$G71</f>
        <v>454.99999999999994</v>
      </c>
      <c r="V71" s="51">
        <f>CEILING(T71*$I71/$G71*$J71*S71,1)</f>
        <v>650</v>
      </c>
      <c r="W71" s="33"/>
      <c r="X71" s="33"/>
      <c r="Y71" s="234">
        <f t="shared" si="156"/>
        <v>184</v>
      </c>
      <c r="Z71" s="54">
        <f t="shared" si="149"/>
        <v>93</v>
      </c>
      <c r="AA71" s="33">
        <f>Y71+Z71+$L71</f>
        <v>292</v>
      </c>
      <c r="AB71" s="33">
        <v>1</v>
      </c>
      <c r="AC71" s="33">
        <f>AA71*$H71</f>
        <v>321.20000000000005</v>
      </c>
      <c r="AD71" s="33">
        <f>AE71*$G71</f>
        <v>466.2</v>
      </c>
      <c r="AE71" s="51">
        <f>CEILING(AC71*$I71/$G71*$J71*AB71,1)</f>
        <v>666</v>
      </c>
      <c r="AF71" s="33"/>
      <c r="AG71" s="33"/>
      <c r="AH71" s="3"/>
      <c r="AI71" s="103">
        <f t="shared" si="178"/>
        <v>177</v>
      </c>
      <c r="AJ71" s="54">
        <f t="shared" si="170"/>
        <v>114</v>
      </c>
      <c r="AK71" s="33">
        <f t="shared" si="179"/>
        <v>306</v>
      </c>
      <c r="AL71" s="33">
        <v>1</v>
      </c>
      <c r="AM71" s="33">
        <f t="shared" si="207"/>
        <v>336.6</v>
      </c>
      <c r="AN71" s="33">
        <f t="shared" si="180"/>
        <v>488.59999999999997</v>
      </c>
      <c r="AO71" s="51">
        <f t="shared" si="181"/>
        <v>698</v>
      </c>
      <c r="AP71" s="33"/>
      <c r="AQ71" s="33"/>
      <c r="AR71" s="33">
        <f t="shared" si="182"/>
        <v>644</v>
      </c>
      <c r="AS71" s="54">
        <f t="shared" si="171"/>
        <v>116</v>
      </c>
      <c r="AT71" s="33">
        <f t="shared" si="183"/>
        <v>775</v>
      </c>
      <c r="AU71" s="33">
        <v>1.06</v>
      </c>
      <c r="AV71" s="33">
        <f t="shared" si="208"/>
        <v>852.50000000000011</v>
      </c>
      <c r="AW71" s="33">
        <f t="shared" si="184"/>
        <v>1310.3999999999999</v>
      </c>
      <c r="AX71" s="51">
        <f t="shared" si="185"/>
        <v>1872</v>
      </c>
      <c r="AY71" s="33"/>
      <c r="AZ71" s="33"/>
      <c r="BA71" s="33">
        <f t="shared" si="186"/>
        <v>639</v>
      </c>
      <c r="BB71" s="54">
        <f t="shared" si="172"/>
        <v>116</v>
      </c>
      <c r="BC71" s="33">
        <f t="shared" si="187"/>
        <v>770</v>
      </c>
      <c r="BD71" s="121">
        <f t="shared" si="215"/>
        <v>1.04</v>
      </c>
      <c r="BE71" s="33">
        <f t="shared" si="209"/>
        <v>847.00000000000011</v>
      </c>
      <c r="BF71" s="33">
        <f t="shared" si="188"/>
        <v>1277.5</v>
      </c>
      <c r="BG71" s="51">
        <f t="shared" si="189"/>
        <v>1825</v>
      </c>
      <c r="BH71" s="33"/>
      <c r="BI71" s="33"/>
      <c r="BJ71" s="33">
        <f t="shared" si="190"/>
        <v>603</v>
      </c>
      <c r="BK71" s="54">
        <f t="shared" si="173"/>
        <v>116</v>
      </c>
      <c r="BL71" s="33">
        <f t="shared" si="191"/>
        <v>734</v>
      </c>
      <c r="BM71" s="33">
        <v>1</v>
      </c>
      <c r="BN71" s="33">
        <f t="shared" si="210"/>
        <v>807.40000000000009</v>
      </c>
      <c r="BO71" s="33">
        <f t="shared" si="192"/>
        <v>1171.0999999999999</v>
      </c>
      <c r="BP71" s="51">
        <f t="shared" si="193"/>
        <v>1673</v>
      </c>
      <c r="BQ71" s="33"/>
      <c r="BR71" s="33"/>
      <c r="BS71" s="33">
        <f t="shared" si="194"/>
        <v>472</v>
      </c>
      <c r="BT71" s="54">
        <f t="shared" si="174"/>
        <v>116</v>
      </c>
      <c r="BU71" s="33">
        <f t="shared" si="195"/>
        <v>603</v>
      </c>
      <c r="BV71" s="33">
        <v>1</v>
      </c>
      <c r="BW71" s="33">
        <f t="shared" si="211"/>
        <v>663.30000000000007</v>
      </c>
      <c r="BX71" s="33">
        <f t="shared" si="196"/>
        <v>961.8</v>
      </c>
      <c r="BY71" s="51">
        <f t="shared" si="197"/>
        <v>1374</v>
      </c>
      <c r="BZ71" s="33"/>
      <c r="CA71" s="33"/>
      <c r="CB71" s="219"/>
      <c r="CC71" s="64">
        <f t="shared" si="198"/>
        <v>157</v>
      </c>
      <c r="CD71" s="71">
        <f t="shared" si="175"/>
        <v>114</v>
      </c>
      <c r="CE71" s="64">
        <f t="shared" si="199"/>
        <v>286</v>
      </c>
      <c r="CF71" s="64">
        <v>1</v>
      </c>
      <c r="CG71" s="64">
        <f t="shared" si="212"/>
        <v>314.60000000000002</v>
      </c>
      <c r="CH71" s="64">
        <f t="shared" si="200"/>
        <v>456.4</v>
      </c>
      <c r="CI71" s="66">
        <f t="shared" si="201"/>
        <v>652</v>
      </c>
      <c r="CJ71" s="66">
        <f t="shared" si="216"/>
        <v>828</v>
      </c>
      <c r="CK71" s="66">
        <f t="shared" si="217"/>
        <v>1004</v>
      </c>
      <c r="CL71" s="64"/>
      <c r="CM71" s="377" t="s">
        <v>594</v>
      </c>
      <c r="CN71" s="64">
        <f t="shared" si="202"/>
        <v>244</v>
      </c>
      <c r="CO71" s="71">
        <f t="shared" si="176"/>
        <v>168</v>
      </c>
      <c r="CP71" s="64">
        <f t="shared" si="203"/>
        <v>427</v>
      </c>
      <c r="CQ71" s="64">
        <v>1</v>
      </c>
      <c r="CR71" s="64">
        <f t="shared" si="213"/>
        <v>469.70000000000005</v>
      </c>
      <c r="CS71" s="64">
        <f t="shared" si="204"/>
        <v>681.09999999999991</v>
      </c>
      <c r="CT71" s="66">
        <f t="shared" si="205"/>
        <v>973</v>
      </c>
      <c r="CU71" s="66">
        <f t="shared" si="218"/>
        <v>1149</v>
      </c>
      <c r="CV71" s="66">
        <f t="shared" si="219"/>
        <v>1325</v>
      </c>
      <c r="CW71" s="64"/>
      <c r="CX71" s="380" t="s">
        <v>595</v>
      </c>
      <c r="CY71" s="64">
        <f t="shared" si="206"/>
        <v>279</v>
      </c>
      <c r="CZ71" s="71">
        <f t="shared" si="177"/>
        <v>208</v>
      </c>
      <c r="DA71" s="64">
        <f t="shared" si="124"/>
        <v>502</v>
      </c>
      <c r="DB71" s="64">
        <v>1</v>
      </c>
      <c r="DC71" s="64">
        <f t="shared" si="214"/>
        <v>552.20000000000005</v>
      </c>
      <c r="DD71" s="64">
        <f t="shared" si="125"/>
        <v>800.8</v>
      </c>
      <c r="DE71" s="66">
        <f t="shared" si="126"/>
        <v>1144</v>
      </c>
      <c r="DF71" s="66">
        <f t="shared" si="220"/>
        <v>1320</v>
      </c>
      <c r="DG71" s="66">
        <f t="shared" si="221"/>
        <v>1496</v>
      </c>
    </row>
    <row r="72" spans="1:111" ht="29.6">
      <c r="A72" s="20" t="s">
        <v>73</v>
      </c>
      <c r="B72" s="3" t="s">
        <v>287</v>
      </c>
      <c r="C72" s="85" t="s">
        <v>363</v>
      </c>
      <c r="D72" s="2" t="s">
        <v>4</v>
      </c>
      <c r="E72" s="7">
        <v>0.36199999999999999</v>
      </c>
      <c r="F72" s="12">
        <v>30</v>
      </c>
      <c r="G72" s="11">
        <f t="shared" ref="G72:G121" si="222">(100-F72)/100</f>
        <v>0.7</v>
      </c>
      <c r="H72" s="11">
        <v>1.1000000000000001</v>
      </c>
      <c r="I72" s="111">
        <v>1.45</v>
      </c>
      <c r="J72" s="11">
        <v>1</v>
      </c>
      <c r="K72" s="15">
        <v>2</v>
      </c>
      <c r="L72" s="15">
        <v>15</v>
      </c>
      <c r="M72" s="15">
        <v>1.2</v>
      </c>
      <c r="N72" s="46">
        <f>CEILING(E72*M72*Цены1!$E$45,1)</f>
        <v>130</v>
      </c>
      <c r="O72" s="46"/>
      <c r="P72" s="233">
        <f t="shared" si="146"/>
        <v>119</v>
      </c>
      <c r="Q72" s="54">
        <f t="shared" si="169"/>
        <v>69</v>
      </c>
      <c r="R72" s="33">
        <f t="shared" ref="R72:R89" si="223">P72+Q72+$L72</f>
        <v>203</v>
      </c>
      <c r="S72" s="33">
        <v>1.06</v>
      </c>
      <c r="T72" s="33">
        <f t="shared" ref="T72:T89" si="224">R72*$H72</f>
        <v>223.3</v>
      </c>
      <c r="U72" s="33">
        <f t="shared" ref="U72:U89" si="225">V72*$G72</f>
        <v>343.7</v>
      </c>
      <c r="V72" s="51">
        <f t="shared" ref="V72:V89" si="226">CEILING(T72*$I72/$G72*$J72*S72,1)</f>
        <v>491</v>
      </c>
      <c r="W72" s="33"/>
      <c r="X72" s="33"/>
      <c r="Y72" s="234">
        <f t="shared" si="156"/>
        <v>136</v>
      </c>
      <c r="Z72" s="54">
        <f t="shared" si="149"/>
        <v>69</v>
      </c>
      <c r="AA72" s="33">
        <f t="shared" ref="AA72:AA89" si="227">Y72+Z72+$L72</f>
        <v>220</v>
      </c>
      <c r="AB72" s="33">
        <v>2</v>
      </c>
      <c r="AC72" s="33">
        <f t="shared" ref="AC72:AC89" si="228">AA72*$H72</f>
        <v>242.00000000000003</v>
      </c>
      <c r="AD72" s="33">
        <f t="shared" ref="AD72:AD89" si="229">AE72*$G72</f>
        <v>702.09999999999991</v>
      </c>
      <c r="AE72" s="51">
        <f t="shared" ref="AE72:AE89" si="230">CEILING(AC72*$I72/$G72*$J72*AB72,1)</f>
        <v>1003</v>
      </c>
      <c r="AH72" s="3"/>
      <c r="AI72" s="103">
        <f t="shared" si="178"/>
        <v>131</v>
      </c>
      <c r="AJ72" s="54">
        <f t="shared" si="170"/>
        <v>85</v>
      </c>
      <c r="AK72" s="33">
        <f t="shared" si="179"/>
        <v>231</v>
      </c>
      <c r="AL72" s="33">
        <v>1</v>
      </c>
      <c r="AM72" s="33">
        <f t="shared" si="207"/>
        <v>254.10000000000002</v>
      </c>
      <c r="AN72" s="33">
        <f t="shared" si="180"/>
        <v>368.9</v>
      </c>
      <c r="AO72" s="51">
        <f t="shared" si="181"/>
        <v>527</v>
      </c>
      <c r="AR72" s="33">
        <f t="shared" si="182"/>
        <v>477</v>
      </c>
      <c r="AS72" s="54">
        <f t="shared" si="171"/>
        <v>86</v>
      </c>
      <c r="AT72" s="33">
        <f t="shared" si="183"/>
        <v>578</v>
      </c>
      <c r="AU72" s="33">
        <v>1.06</v>
      </c>
      <c r="AV72" s="33">
        <f t="shared" si="208"/>
        <v>635.80000000000007</v>
      </c>
      <c r="AW72" s="33">
        <f t="shared" si="184"/>
        <v>977.9</v>
      </c>
      <c r="AX72" s="51">
        <f t="shared" si="185"/>
        <v>1397</v>
      </c>
      <c r="BA72" s="33">
        <f t="shared" si="186"/>
        <v>473</v>
      </c>
      <c r="BB72" s="54">
        <f t="shared" si="172"/>
        <v>86</v>
      </c>
      <c r="BC72" s="33">
        <f t="shared" si="187"/>
        <v>574</v>
      </c>
      <c r="BD72" s="121">
        <f t="shared" si="215"/>
        <v>1.04</v>
      </c>
      <c r="BE72" s="33">
        <f t="shared" si="209"/>
        <v>631.40000000000009</v>
      </c>
      <c r="BF72" s="33">
        <f t="shared" si="188"/>
        <v>952.69999999999993</v>
      </c>
      <c r="BG72" s="51">
        <f t="shared" si="189"/>
        <v>1361</v>
      </c>
      <c r="BJ72" s="33">
        <f t="shared" si="190"/>
        <v>446</v>
      </c>
      <c r="BK72" s="54">
        <f t="shared" si="173"/>
        <v>86</v>
      </c>
      <c r="BL72" s="33">
        <f t="shared" si="191"/>
        <v>547</v>
      </c>
      <c r="BM72" s="33">
        <v>1</v>
      </c>
      <c r="BN72" s="33">
        <f t="shared" si="210"/>
        <v>601.70000000000005</v>
      </c>
      <c r="BO72" s="33">
        <f t="shared" si="192"/>
        <v>872.9</v>
      </c>
      <c r="BP72" s="51">
        <f t="shared" si="193"/>
        <v>1247</v>
      </c>
      <c r="BQ72" s="32"/>
      <c r="BR72" s="32"/>
      <c r="BS72" s="33">
        <f t="shared" si="194"/>
        <v>350</v>
      </c>
      <c r="BT72" s="54">
        <f t="shared" si="174"/>
        <v>86</v>
      </c>
      <c r="BU72" s="33">
        <f t="shared" si="195"/>
        <v>451</v>
      </c>
      <c r="BV72" s="33">
        <v>1</v>
      </c>
      <c r="BW72" s="33">
        <f t="shared" si="211"/>
        <v>496.1</v>
      </c>
      <c r="BX72" s="33">
        <f t="shared" si="196"/>
        <v>719.59999999999991</v>
      </c>
      <c r="BY72" s="51">
        <f t="shared" si="197"/>
        <v>1028</v>
      </c>
      <c r="BZ72" s="32"/>
      <c r="CA72" s="32"/>
      <c r="CB72" s="220"/>
      <c r="CC72" s="64">
        <f t="shared" si="198"/>
        <v>116</v>
      </c>
      <c r="CD72" s="71">
        <f t="shared" si="175"/>
        <v>84</v>
      </c>
      <c r="CE72" s="64">
        <f t="shared" si="199"/>
        <v>215</v>
      </c>
      <c r="CF72" s="64">
        <v>1</v>
      </c>
      <c r="CG72" s="64">
        <f t="shared" si="212"/>
        <v>236.50000000000003</v>
      </c>
      <c r="CH72" s="64">
        <f t="shared" si="200"/>
        <v>343</v>
      </c>
      <c r="CI72" s="66">
        <f t="shared" si="201"/>
        <v>490</v>
      </c>
      <c r="CJ72" s="66">
        <f t="shared" si="216"/>
        <v>620</v>
      </c>
      <c r="CK72" s="66">
        <f t="shared" si="217"/>
        <v>750</v>
      </c>
      <c r="CL72" s="67"/>
      <c r="CM72" s="378"/>
      <c r="CN72" s="64">
        <f t="shared" si="202"/>
        <v>180</v>
      </c>
      <c r="CO72" s="71">
        <f t="shared" si="176"/>
        <v>124</v>
      </c>
      <c r="CP72" s="64">
        <f t="shared" si="203"/>
        <v>319</v>
      </c>
      <c r="CQ72" s="64">
        <v>1</v>
      </c>
      <c r="CR72" s="64">
        <f t="shared" si="213"/>
        <v>350.90000000000003</v>
      </c>
      <c r="CS72" s="64">
        <f t="shared" si="204"/>
        <v>508.9</v>
      </c>
      <c r="CT72" s="66">
        <f t="shared" si="205"/>
        <v>727</v>
      </c>
      <c r="CU72" s="66">
        <f t="shared" si="218"/>
        <v>857</v>
      </c>
      <c r="CV72" s="66">
        <f t="shared" si="219"/>
        <v>987</v>
      </c>
      <c r="CW72" s="67"/>
      <c r="CX72" s="381"/>
      <c r="CY72" s="64">
        <f t="shared" si="206"/>
        <v>206</v>
      </c>
      <c r="CZ72" s="71">
        <f t="shared" si="177"/>
        <v>154</v>
      </c>
      <c r="DA72" s="64">
        <f t="shared" si="124"/>
        <v>375</v>
      </c>
      <c r="DB72" s="64">
        <v>1</v>
      </c>
      <c r="DC72" s="64">
        <f t="shared" si="214"/>
        <v>412.50000000000006</v>
      </c>
      <c r="DD72" s="64">
        <f t="shared" si="125"/>
        <v>598.5</v>
      </c>
      <c r="DE72" s="66">
        <f t="shared" si="126"/>
        <v>855</v>
      </c>
      <c r="DF72" s="66">
        <f t="shared" si="220"/>
        <v>985</v>
      </c>
      <c r="DG72" s="66">
        <f t="shared" si="221"/>
        <v>1115</v>
      </c>
    </row>
    <row r="73" spans="1:111" ht="29.6">
      <c r="A73" s="20" t="s">
        <v>74</v>
      </c>
      <c r="B73" s="3" t="s">
        <v>288</v>
      </c>
      <c r="C73" s="85" t="s">
        <v>364</v>
      </c>
      <c r="D73" s="2" t="s">
        <v>4</v>
      </c>
      <c r="E73" s="7">
        <v>0.41499999999999998</v>
      </c>
      <c r="F73" s="12">
        <v>30</v>
      </c>
      <c r="G73" s="11">
        <f t="shared" si="222"/>
        <v>0.7</v>
      </c>
      <c r="H73" s="11">
        <v>1.1000000000000001</v>
      </c>
      <c r="I73" s="111">
        <v>1.45</v>
      </c>
      <c r="J73" s="11">
        <v>1</v>
      </c>
      <c r="K73" s="15">
        <v>2</v>
      </c>
      <c r="L73" s="15">
        <v>15</v>
      </c>
      <c r="M73" s="15">
        <v>1.2</v>
      </c>
      <c r="N73" s="46">
        <f>CEILING(E73*M73*Цены1!$E$45,1)</f>
        <v>149</v>
      </c>
      <c r="O73" s="46"/>
      <c r="P73" s="233">
        <f t="shared" si="146"/>
        <v>136</v>
      </c>
      <c r="Q73" s="54">
        <f t="shared" si="169"/>
        <v>79</v>
      </c>
      <c r="R73" s="33">
        <f t="shared" si="223"/>
        <v>230</v>
      </c>
      <c r="S73" s="33">
        <v>1.06</v>
      </c>
      <c r="T73" s="33">
        <f t="shared" si="224"/>
        <v>253.00000000000003</v>
      </c>
      <c r="U73" s="33">
        <f t="shared" si="225"/>
        <v>389.2</v>
      </c>
      <c r="V73" s="51">
        <f t="shared" si="226"/>
        <v>556</v>
      </c>
      <c r="W73" s="33"/>
      <c r="X73" s="33"/>
      <c r="Y73" s="234">
        <f t="shared" si="156"/>
        <v>156</v>
      </c>
      <c r="Z73" s="54">
        <f t="shared" si="149"/>
        <v>79</v>
      </c>
      <c r="AA73" s="33">
        <f t="shared" si="227"/>
        <v>250</v>
      </c>
      <c r="AB73" s="33">
        <v>3</v>
      </c>
      <c r="AC73" s="33">
        <f t="shared" si="228"/>
        <v>275</v>
      </c>
      <c r="AD73" s="33">
        <f t="shared" si="229"/>
        <v>1196.3</v>
      </c>
      <c r="AE73" s="51">
        <f t="shared" si="230"/>
        <v>1709</v>
      </c>
      <c r="AH73" s="3"/>
      <c r="AI73" s="103">
        <f t="shared" si="178"/>
        <v>150</v>
      </c>
      <c r="AJ73" s="54">
        <f t="shared" si="170"/>
        <v>97</v>
      </c>
      <c r="AK73" s="33">
        <f t="shared" si="179"/>
        <v>262</v>
      </c>
      <c r="AL73" s="33">
        <v>1</v>
      </c>
      <c r="AM73" s="33">
        <f t="shared" si="207"/>
        <v>288.20000000000005</v>
      </c>
      <c r="AN73" s="33">
        <f t="shared" si="180"/>
        <v>417.9</v>
      </c>
      <c r="AO73" s="51">
        <f t="shared" si="181"/>
        <v>597</v>
      </c>
      <c r="AR73" s="33">
        <f t="shared" si="182"/>
        <v>547</v>
      </c>
      <c r="AS73" s="54">
        <f t="shared" si="171"/>
        <v>99</v>
      </c>
      <c r="AT73" s="33">
        <f t="shared" si="183"/>
        <v>661</v>
      </c>
      <c r="AU73" s="33">
        <v>1.06</v>
      </c>
      <c r="AV73" s="33">
        <f t="shared" si="208"/>
        <v>727.1</v>
      </c>
      <c r="AW73" s="33">
        <f t="shared" si="184"/>
        <v>1117.8999999999999</v>
      </c>
      <c r="AX73" s="51">
        <f t="shared" si="185"/>
        <v>1597</v>
      </c>
      <c r="BA73" s="33">
        <f t="shared" si="186"/>
        <v>542</v>
      </c>
      <c r="BB73" s="54">
        <f t="shared" si="172"/>
        <v>99</v>
      </c>
      <c r="BC73" s="33">
        <f t="shared" si="187"/>
        <v>656</v>
      </c>
      <c r="BD73" s="121">
        <f t="shared" si="215"/>
        <v>1.04</v>
      </c>
      <c r="BE73" s="33">
        <f t="shared" si="209"/>
        <v>721.6</v>
      </c>
      <c r="BF73" s="33">
        <f t="shared" si="188"/>
        <v>1088.5</v>
      </c>
      <c r="BG73" s="51">
        <f t="shared" si="189"/>
        <v>1555</v>
      </c>
      <c r="BJ73" s="33">
        <f t="shared" si="190"/>
        <v>511</v>
      </c>
      <c r="BK73" s="54">
        <f t="shared" si="173"/>
        <v>99</v>
      </c>
      <c r="BL73" s="33">
        <f t="shared" si="191"/>
        <v>625</v>
      </c>
      <c r="BM73" s="33">
        <v>1</v>
      </c>
      <c r="BN73" s="33">
        <f t="shared" si="210"/>
        <v>687.5</v>
      </c>
      <c r="BO73" s="33">
        <f t="shared" si="192"/>
        <v>997.49999999999989</v>
      </c>
      <c r="BP73" s="51">
        <f t="shared" si="193"/>
        <v>1425</v>
      </c>
      <c r="BQ73" s="32"/>
      <c r="BR73" s="32"/>
      <c r="BS73" s="33">
        <f t="shared" si="194"/>
        <v>401</v>
      </c>
      <c r="BT73" s="54">
        <f t="shared" si="174"/>
        <v>99</v>
      </c>
      <c r="BU73" s="33">
        <f t="shared" si="195"/>
        <v>515</v>
      </c>
      <c r="BV73" s="33">
        <v>1</v>
      </c>
      <c r="BW73" s="33">
        <f t="shared" si="211"/>
        <v>566.5</v>
      </c>
      <c r="BX73" s="33">
        <f t="shared" si="196"/>
        <v>821.8</v>
      </c>
      <c r="BY73" s="51">
        <f t="shared" si="197"/>
        <v>1174</v>
      </c>
      <c r="BZ73" s="32"/>
      <c r="CA73" s="32"/>
      <c r="CB73" s="218" t="s">
        <v>593</v>
      </c>
      <c r="CC73" s="47">
        <v>45</v>
      </c>
      <c r="CD73" s="291">
        <v>25.479299999999999</v>
      </c>
      <c r="CE73" s="47">
        <v>70.479299999999995</v>
      </c>
      <c r="CF73" s="47">
        <v>118</v>
      </c>
      <c r="CG73" s="47">
        <v>253</v>
      </c>
      <c r="CH73" s="47"/>
      <c r="CI73" s="292">
        <v>293</v>
      </c>
      <c r="CJ73" s="66">
        <f t="shared" si="216"/>
        <v>442</v>
      </c>
      <c r="CK73" s="66">
        <f t="shared" si="217"/>
        <v>591</v>
      </c>
      <c r="CL73" s="67"/>
      <c r="CM73" s="379"/>
      <c r="CN73" s="64">
        <f t="shared" si="202"/>
        <v>207</v>
      </c>
      <c r="CO73" s="71">
        <f t="shared" si="176"/>
        <v>142</v>
      </c>
      <c r="CP73" s="64">
        <f t="shared" si="203"/>
        <v>364</v>
      </c>
      <c r="CQ73" s="64">
        <v>1</v>
      </c>
      <c r="CR73" s="64">
        <f t="shared" si="213"/>
        <v>400.40000000000003</v>
      </c>
      <c r="CS73" s="64">
        <f t="shared" si="204"/>
        <v>581</v>
      </c>
      <c r="CT73" s="66">
        <f t="shared" si="205"/>
        <v>830</v>
      </c>
      <c r="CU73" s="66">
        <f t="shared" si="218"/>
        <v>979</v>
      </c>
      <c r="CV73" s="66">
        <f t="shared" si="219"/>
        <v>1128</v>
      </c>
      <c r="CW73" s="67"/>
      <c r="CX73" s="382"/>
      <c r="CY73" s="64">
        <f t="shared" si="206"/>
        <v>237</v>
      </c>
      <c r="CZ73" s="71">
        <f t="shared" si="177"/>
        <v>177</v>
      </c>
      <c r="DA73" s="64">
        <f t="shared" si="124"/>
        <v>429</v>
      </c>
      <c r="DB73" s="64">
        <v>1</v>
      </c>
      <c r="DC73" s="64">
        <f t="shared" si="214"/>
        <v>471.90000000000003</v>
      </c>
      <c r="DD73" s="64">
        <f t="shared" si="125"/>
        <v>684.59999999999991</v>
      </c>
      <c r="DE73" s="66">
        <f t="shared" si="126"/>
        <v>978</v>
      </c>
      <c r="DF73" s="66">
        <f t="shared" si="220"/>
        <v>1127</v>
      </c>
      <c r="DG73" s="66">
        <f t="shared" si="221"/>
        <v>1276</v>
      </c>
    </row>
    <row r="74" spans="1:111" ht="29.6">
      <c r="A74" s="20" t="s">
        <v>75</v>
      </c>
      <c r="B74" s="3" t="s">
        <v>289</v>
      </c>
      <c r="C74" s="83" t="s">
        <v>289</v>
      </c>
      <c r="D74" s="2" t="s">
        <v>12</v>
      </c>
      <c r="E74" s="7">
        <v>0.1103</v>
      </c>
      <c r="F74" s="12">
        <v>30</v>
      </c>
      <c r="G74" s="11">
        <f t="shared" si="222"/>
        <v>0.7</v>
      </c>
      <c r="H74" s="11">
        <v>1.35</v>
      </c>
      <c r="I74" s="111">
        <v>1.45</v>
      </c>
      <c r="J74" s="11">
        <v>1</v>
      </c>
      <c r="K74" s="15">
        <v>2.5</v>
      </c>
      <c r="L74" s="15">
        <v>15</v>
      </c>
      <c r="M74" s="15">
        <v>1.2</v>
      </c>
      <c r="N74" s="46">
        <f>CEILING(E74*M74*Цены1!$E$45,1)</f>
        <v>40</v>
      </c>
      <c r="O74" s="46"/>
      <c r="P74" s="233">
        <f t="shared" si="146"/>
        <v>37</v>
      </c>
      <c r="Q74" s="54">
        <f t="shared" si="169"/>
        <v>27</v>
      </c>
      <c r="R74" s="33">
        <f t="shared" si="223"/>
        <v>79</v>
      </c>
      <c r="S74" s="33">
        <v>1.06</v>
      </c>
      <c r="T74" s="33">
        <f t="shared" si="224"/>
        <v>106.65</v>
      </c>
      <c r="U74" s="33">
        <f t="shared" si="225"/>
        <v>164.5</v>
      </c>
      <c r="V74" s="51">
        <f t="shared" si="226"/>
        <v>235</v>
      </c>
      <c r="W74" s="33"/>
      <c r="X74" s="33"/>
      <c r="Y74" s="234">
        <f t="shared" si="156"/>
        <v>42</v>
      </c>
      <c r="Z74" s="54">
        <f t="shared" si="149"/>
        <v>27</v>
      </c>
      <c r="AA74" s="33">
        <f t="shared" si="227"/>
        <v>84</v>
      </c>
      <c r="AB74" s="33">
        <v>4</v>
      </c>
      <c r="AC74" s="33">
        <f t="shared" si="228"/>
        <v>113.4</v>
      </c>
      <c r="AD74" s="33">
        <f t="shared" si="229"/>
        <v>658</v>
      </c>
      <c r="AE74" s="51">
        <f t="shared" si="230"/>
        <v>940</v>
      </c>
      <c r="AH74" s="3"/>
      <c r="AI74" s="103">
        <f t="shared" si="178"/>
        <v>40</v>
      </c>
      <c r="AJ74" s="54">
        <f t="shared" si="170"/>
        <v>33</v>
      </c>
      <c r="AK74" s="33">
        <f t="shared" si="179"/>
        <v>88</v>
      </c>
      <c r="AL74" s="33">
        <v>1</v>
      </c>
      <c r="AM74" s="33">
        <f t="shared" si="207"/>
        <v>118.80000000000001</v>
      </c>
      <c r="AN74" s="33">
        <f t="shared" si="180"/>
        <v>172.89999999999998</v>
      </c>
      <c r="AO74" s="51">
        <f t="shared" si="181"/>
        <v>247</v>
      </c>
      <c r="AP74" s="32">
        <v>221</v>
      </c>
      <c r="AQ74" s="32">
        <v>243</v>
      </c>
      <c r="AR74" s="33">
        <f t="shared" si="182"/>
        <v>146</v>
      </c>
      <c r="AS74" s="54">
        <f t="shared" si="171"/>
        <v>33</v>
      </c>
      <c r="AT74" s="33">
        <f t="shared" si="183"/>
        <v>194</v>
      </c>
      <c r="AU74" s="33">
        <v>1.07</v>
      </c>
      <c r="AV74" s="33">
        <f t="shared" si="208"/>
        <v>261.90000000000003</v>
      </c>
      <c r="AW74" s="33">
        <f t="shared" si="184"/>
        <v>406.7</v>
      </c>
      <c r="AX74" s="51">
        <f t="shared" si="185"/>
        <v>581</v>
      </c>
      <c r="BA74" s="33">
        <f t="shared" si="186"/>
        <v>144</v>
      </c>
      <c r="BB74" s="54">
        <f t="shared" si="172"/>
        <v>33</v>
      </c>
      <c r="BC74" s="33">
        <f t="shared" si="187"/>
        <v>192</v>
      </c>
      <c r="BD74" s="121">
        <f t="shared" si="215"/>
        <v>1.05</v>
      </c>
      <c r="BE74" s="33">
        <f t="shared" si="209"/>
        <v>259.20000000000005</v>
      </c>
      <c r="BF74" s="33">
        <f t="shared" si="188"/>
        <v>394.79999999999995</v>
      </c>
      <c r="BG74" s="51">
        <f t="shared" si="189"/>
        <v>564</v>
      </c>
      <c r="BJ74" s="33">
        <f t="shared" si="190"/>
        <v>136</v>
      </c>
      <c r="BK74" s="54">
        <f t="shared" si="173"/>
        <v>33</v>
      </c>
      <c r="BL74" s="33">
        <f t="shared" si="191"/>
        <v>184</v>
      </c>
      <c r="BM74" s="33">
        <v>1</v>
      </c>
      <c r="BN74" s="33">
        <f t="shared" si="210"/>
        <v>248.4</v>
      </c>
      <c r="BO74" s="33">
        <f t="shared" si="192"/>
        <v>360.5</v>
      </c>
      <c r="BP74" s="51">
        <f t="shared" si="193"/>
        <v>515</v>
      </c>
      <c r="BQ74" s="32"/>
      <c r="BR74" s="32"/>
      <c r="BS74" s="33">
        <f t="shared" si="194"/>
        <v>107</v>
      </c>
      <c r="BT74" s="54">
        <f t="shared" si="174"/>
        <v>33</v>
      </c>
      <c r="BU74" s="33">
        <f t="shared" si="195"/>
        <v>155</v>
      </c>
      <c r="BV74" s="33">
        <v>1</v>
      </c>
      <c r="BW74" s="33">
        <f t="shared" si="211"/>
        <v>209.25</v>
      </c>
      <c r="BX74" s="33">
        <f t="shared" si="196"/>
        <v>303.79999999999995</v>
      </c>
      <c r="BY74" s="51">
        <f t="shared" si="197"/>
        <v>434</v>
      </c>
      <c r="BZ74" s="32"/>
      <c r="CA74" s="32">
        <v>253</v>
      </c>
      <c r="CB74" s="219"/>
      <c r="CC74" s="33">
        <f t="shared" si="198"/>
        <v>36</v>
      </c>
      <c r="CD74" s="54">
        <f t="shared" si="175"/>
        <v>32</v>
      </c>
      <c r="CE74" s="33">
        <f>CC74+CD74+$L74</f>
        <v>83</v>
      </c>
      <c r="CF74" s="33">
        <v>1</v>
      </c>
      <c r="CG74" s="33">
        <f t="shared" si="212"/>
        <v>112.05000000000001</v>
      </c>
      <c r="CH74" s="33">
        <f t="shared" si="200"/>
        <v>163.1</v>
      </c>
      <c r="CI74" s="51">
        <f t="shared" si="201"/>
        <v>233</v>
      </c>
      <c r="CJ74" s="51">
        <f t="shared" si="216"/>
        <v>273</v>
      </c>
      <c r="CK74" s="51">
        <f t="shared" si="217"/>
        <v>313</v>
      </c>
      <c r="CL74" s="32"/>
      <c r="CM74" s="377" t="s">
        <v>594</v>
      </c>
      <c r="CN74" s="211">
        <f t="shared" si="202"/>
        <v>55</v>
      </c>
      <c r="CO74" s="212">
        <f>CEILING($E74*CP$2*CQ$2*$K74,1)</f>
        <v>48</v>
      </c>
      <c r="CP74" s="211">
        <f t="shared" si="203"/>
        <v>118</v>
      </c>
      <c r="CQ74" s="211">
        <v>1</v>
      </c>
      <c r="CR74" s="211">
        <f t="shared" si="213"/>
        <v>159.30000000000001</v>
      </c>
      <c r="CS74" s="211">
        <f t="shared" si="204"/>
        <v>230.99999999999997</v>
      </c>
      <c r="CT74" s="213">
        <f t="shared" si="205"/>
        <v>330</v>
      </c>
      <c r="CU74" s="213">
        <f t="shared" si="218"/>
        <v>370</v>
      </c>
      <c r="CV74" s="213">
        <f t="shared" si="219"/>
        <v>410</v>
      </c>
      <c r="CW74" s="32"/>
      <c r="CX74" s="380" t="s">
        <v>595</v>
      </c>
      <c r="CY74" s="64">
        <f t="shared" si="206"/>
        <v>63</v>
      </c>
      <c r="CZ74" s="71">
        <f t="shared" si="177"/>
        <v>59</v>
      </c>
      <c r="DA74" s="64">
        <f t="shared" si="124"/>
        <v>137</v>
      </c>
      <c r="DB74" s="64">
        <v>1</v>
      </c>
      <c r="DC74" s="64">
        <f t="shared" si="214"/>
        <v>184.95000000000002</v>
      </c>
      <c r="DD74" s="64">
        <f t="shared" si="125"/>
        <v>268.79999999999995</v>
      </c>
      <c r="DE74" s="66">
        <f t="shared" si="126"/>
        <v>384</v>
      </c>
      <c r="DF74" s="66">
        <f t="shared" si="220"/>
        <v>424</v>
      </c>
      <c r="DG74" s="66">
        <f t="shared" si="221"/>
        <v>464</v>
      </c>
    </row>
    <row r="75" spans="1:111" ht="29.6">
      <c r="A75" s="20" t="s">
        <v>76</v>
      </c>
      <c r="B75" s="3" t="s">
        <v>290</v>
      </c>
      <c r="C75" s="83" t="s">
        <v>290</v>
      </c>
      <c r="D75" s="2" t="s">
        <v>12</v>
      </c>
      <c r="E75" s="7">
        <v>0.255</v>
      </c>
      <c r="F75" s="12">
        <v>30</v>
      </c>
      <c r="G75" s="11">
        <f t="shared" si="222"/>
        <v>0.7</v>
      </c>
      <c r="H75" s="11">
        <v>1.35</v>
      </c>
      <c r="I75" s="11">
        <v>1.45</v>
      </c>
      <c r="J75" s="11">
        <v>1</v>
      </c>
      <c r="K75" s="15">
        <v>2.5</v>
      </c>
      <c r="L75" s="15">
        <v>15</v>
      </c>
      <c r="M75" s="15">
        <v>1.2</v>
      </c>
      <c r="N75" s="46">
        <f>CEILING(E75*M75*Цены1!$E$45,1)</f>
        <v>92</v>
      </c>
      <c r="O75" s="46"/>
      <c r="P75" s="233">
        <f t="shared" si="146"/>
        <v>84</v>
      </c>
      <c r="Q75" s="54">
        <f t="shared" si="169"/>
        <v>61</v>
      </c>
      <c r="R75" s="33">
        <f t="shared" si="223"/>
        <v>160</v>
      </c>
      <c r="S75" s="33">
        <v>1.06</v>
      </c>
      <c r="T75" s="33">
        <f t="shared" si="224"/>
        <v>216</v>
      </c>
      <c r="U75" s="33">
        <f t="shared" si="225"/>
        <v>332.5</v>
      </c>
      <c r="V75" s="51">
        <f t="shared" si="226"/>
        <v>475</v>
      </c>
      <c r="W75" s="33"/>
      <c r="X75" s="33"/>
      <c r="Y75" s="234">
        <f t="shared" si="156"/>
        <v>96</v>
      </c>
      <c r="Z75" s="54">
        <f t="shared" si="149"/>
        <v>61</v>
      </c>
      <c r="AA75" s="33">
        <f t="shared" si="227"/>
        <v>172</v>
      </c>
      <c r="AB75" s="33">
        <v>5</v>
      </c>
      <c r="AC75" s="33">
        <f t="shared" si="228"/>
        <v>232.20000000000002</v>
      </c>
      <c r="AD75" s="33">
        <f t="shared" si="229"/>
        <v>1683.5</v>
      </c>
      <c r="AE75" s="51">
        <f t="shared" si="230"/>
        <v>2405</v>
      </c>
      <c r="AH75" s="3"/>
      <c r="AI75" s="103">
        <f t="shared" si="178"/>
        <v>92</v>
      </c>
      <c r="AJ75" s="54">
        <f t="shared" si="170"/>
        <v>75</v>
      </c>
      <c r="AK75" s="33">
        <f t="shared" si="179"/>
        <v>182</v>
      </c>
      <c r="AL75" s="33">
        <v>1</v>
      </c>
      <c r="AM75" s="33">
        <f t="shared" si="207"/>
        <v>245.70000000000002</v>
      </c>
      <c r="AN75" s="33">
        <f t="shared" si="180"/>
        <v>356.29999999999995</v>
      </c>
      <c r="AO75" s="51">
        <f t="shared" si="181"/>
        <v>509</v>
      </c>
      <c r="AP75" s="32">
        <v>452</v>
      </c>
      <c r="AQ75" s="32">
        <v>500</v>
      </c>
      <c r="AR75" s="33">
        <f t="shared" si="182"/>
        <v>336</v>
      </c>
      <c r="AS75" s="54">
        <f t="shared" si="171"/>
        <v>76</v>
      </c>
      <c r="AT75" s="33">
        <f t="shared" si="183"/>
        <v>427</v>
      </c>
      <c r="AU75" s="33">
        <v>1.07</v>
      </c>
      <c r="AV75" s="33">
        <f t="shared" si="208"/>
        <v>576.45000000000005</v>
      </c>
      <c r="AW75" s="33">
        <f t="shared" si="184"/>
        <v>894.59999999999991</v>
      </c>
      <c r="AX75" s="51">
        <f t="shared" si="185"/>
        <v>1278</v>
      </c>
      <c r="BA75" s="33">
        <f t="shared" si="186"/>
        <v>333</v>
      </c>
      <c r="BB75" s="54">
        <f t="shared" si="172"/>
        <v>76</v>
      </c>
      <c r="BC75" s="33">
        <f t="shared" si="187"/>
        <v>424</v>
      </c>
      <c r="BD75" s="121">
        <f t="shared" si="215"/>
        <v>1.05</v>
      </c>
      <c r="BE75" s="33">
        <f t="shared" si="209"/>
        <v>572.40000000000009</v>
      </c>
      <c r="BF75" s="33">
        <f t="shared" si="188"/>
        <v>871.5</v>
      </c>
      <c r="BG75" s="51">
        <f t="shared" si="189"/>
        <v>1245</v>
      </c>
      <c r="BJ75" s="33">
        <f t="shared" si="190"/>
        <v>314</v>
      </c>
      <c r="BK75" s="54">
        <f t="shared" si="173"/>
        <v>76</v>
      </c>
      <c r="BL75" s="33">
        <f t="shared" si="191"/>
        <v>405</v>
      </c>
      <c r="BM75" s="33">
        <v>1</v>
      </c>
      <c r="BN75" s="33">
        <f t="shared" si="210"/>
        <v>546.75</v>
      </c>
      <c r="BO75" s="33">
        <f t="shared" si="192"/>
        <v>793.09999999999991</v>
      </c>
      <c r="BP75" s="51">
        <f t="shared" si="193"/>
        <v>1133</v>
      </c>
      <c r="BQ75" s="32"/>
      <c r="BR75" s="32"/>
      <c r="BS75" s="33">
        <f t="shared" si="194"/>
        <v>247</v>
      </c>
      <c r="BT75" s="54">
        <f t="shared" si="174"/>
        <v>76</v>
      </c>
      <c r="BU75" s="33">
        <f t="shared" si="195"/>
        <v>338</v>
      </c>
      <c r="BV75" s="33">
        <v>1</v>
      </c>
      <c r="BW75" s="33">
        <f t="shared" si="211"/>
        <v>456.3</v>
      </c>
      <c r="BX75" s="33">
        <f t="shared" si="196"/>
        <v>662.19999999999993</v>
      </c>
      <c r="BY75" s="51">
        <f t="shared" si="197"/>
        <v>946</v>
      </c>
      <c r="BZ75" s="32"/>
      <c r="CA75" s="32">
        <v>522</v>
      </c>
      <c r="CB75" s="220"/>
      <c r="CC75" s="33">
        <f t="shared" si="198"/>
        <v>82</v>
      </c>
      <c r="CD75" s="54">
        <f t="shared" si="175"/>
        <v>74</v>
      </c>
      <c r="CE75" s="33">
        <f t="shared" si="199"/>
        <v>171</v>
      </c>
      <c r="CF75" s="33">
        <v>1</v>
      </c>
      <c r="CG75" s="33">
        <f t="shared" si="212"/>
        <v>230.85000000000002</v>
      </c>
      <c r="CH75" s="33">
        <f t="shared" si="200"/>
        <v>335.29999999999995</v>
      </c>
      <c r="CI75" s="51">
        <f t="shared" si="201"/>
        <v>479</v>
      </c>
      <c r="CJ75" s="51">
        <f t="shared" si="216"/>
        <v>571</v>
      </c>
      <c r="CK75" s="51">
        <f t="shared" si="217"/>
        <v>663</v>
      </c>
      <c r="CL75" s="32"/>
      <c r="CM75" s="378"/>
      <c r="CN75" s="211">
        <f t="shared" si="202"/>
        <v>127</v>
      </c>
      <c r="CO75" s="212">
        <f t="shared" si="176"/>
        <v>110</v>
      </c>
      <c r="CP75" s="211">
        <f t="shared" si="203"/>
        <v>252</v>
      </c>
      <c r="CQ75" s="211">
        <v>1</v>
      </c>
      <c r="CR75" s="211">
        <f t="shared" si="213"/>
        <v>340.20000000000005</v>
      </c>
      <c r="CS75" s="211">
        <f t="shared" si="204"/>
        <v>493.49999999999994</v>
      </c>
      <c r="CT75" s="213">
        <f t="shared" si="205"/>
        <v>705</v>
      </c>
      <c r="CU75" s="213">
        <f t="shared" si="218"/>
        <v>797</v>
      </c>
      <c r="CV75" s="213">
        <f t="shared" si="219"/>
        <v>889</v>
      </c>
      <c r="CW75" s="32"/>
      <c r="CX75" s="381"/>
      <c r="CY75" s="64">
        <f t="shared" si="206"/>
        <v>146</v>
      </c>
      <c r="CZ75" s="71">
        <f t="shared" si="177"/>
        <v>136</v>
      </c>
      <c r="DA75" s="64">
        <f t="shared" si="124"/>
        <v>297</v>
      </c>
      <c r="DB75" s="64">
        <v>1</v>
      </c>
      <c r="DC75" s="64">
        <f t="shared" si="214"/>
        <v>400.95000000000005</v>
      </c>
      <c r="DD75" s="64">
        <f t="shared" si="125"/>
        <v>581.69999999999993</v>
      </c>
      <c r="DE75" s="66">
        <f t="shared" si="126"/>
        <v>831</v>
      </c>
      <c r="DF75" s="66">
        <f t="shared" si="220"/>
        <v>923</v>
      </c>
      <c r="DG75" s="66">
        <f t="shared" si="221"/>
        <v>1015</v>
      </c>
    </row>
    <row r="76" spans="1:111" ht="29.6">
      <c r="A76" s="20" t="s">
        <v>77</v>
      </c>
      <c r="B76" s="3" t="s">
        <v>291</v>
      </c>
      <c r="C76" s="83" t="s">
        <v>291</v>
      </c>
      <c r="D76" s="2" t="s">
        <v>12</v>
      </c>
      <c r="E76" s="7">
        <v>0.39639999999999997</v>
      </c>
      <c r="F76" s="12">
        <v>30</v>
      </c>
      <c r="G76" s="11">
        <f t="shared" si="222"/>
        <v>0.7</v>
      </c>
      <c r="H76" s="11">
        <v>1.35</v>
      </c>
      <c r="I76" s="11">
        <v>1.4</v>
      </c>
      <c r="J76" s="11">
        <v>1</v>
      </c>
      <c r="K76" s="15">
        <v>2.5</v>
      </c>
      <c r="L76" s="15">
        <v>15</v>
      </c>
      <c r="M76" s="15">
        <v>1.2</v>
      </c>
      <c r="N76" s="46">
        <f>CEILING(E76*M76*Цены1!$E$45,1)</f>
        <v>143</v>
      </c>
      <c r="O76" s="46"/>
      <c r="P76" s="233">
        <f t="shared" si="146"/>
        <v>130</v>
      </c>
      <c r="Q76" s="54">
        <f t="shared" si="169"/>
        <v>94</v>
      </c>
      <c r="R76" s="33">
        <f t="shared" si="223"/>
        <v>239</v>
      </c>
      <c r="S76" s="33">
        <v>1.06</v>
      </c>
      <c r="T76" s="33">
        <f t="shared" si="224"/>
        <v>322.65000000000003</v>
      </c>
      <c r="U76" s="33">
        <f t="shared" si="225"/>
        <v>479.49999999999994</v>
      </c>
      <c r="V76" s="51">
        <f t="shared" si="226"/>
        <v>685</v>
      </c>
      <c r="W76" s="33"/>
      <c r="X76" s="33"/>
      <c r="Y76" s="234">
        <f t="shared" si="156"/>
        <v>149</v>
      </c>
      <c r="Z76" s="54">
        <f t="shared" si="149"/>
        <v>94</v>
      </c>
      <c r="AA76" s="33">
        <f t="shared" si="227"/>
        <v>258</v>
      </c>
      <c r="AB76" s="33">
        <v>6</v>
      </c>
      <c r="AC76" s="33">
        <f t="shared" si="228"/>
        <v>348.3</v>
      </c>
      <c r="AD76" s="33">
        <f t="shared" si="229"/>
        <v>2926</v>
      </c>
      <c r="AE76" s="51">
        <f t="shared" si="230"/>
        <v>4180</v>
      </c>
      <c r="AH76" s="3"/>
      <c r="AI76" s="103">
        <f t="shared" si="178"/>
        <v>143</v>
      </c>
      <c r="AJ76" s="54">
        <f t="shared" si="170"/>
        <v>116</v>
      </c>
      <c r="AK76" s="33">
        <f t="shared" si="179"/>
        <v>274</v>
      </c>
      <c r="AL76" s="33">
        <v>1</v>
      </c>
      <c r="AM76" s="33">
        <f t="shared" si="207"/>
        <v>369.90000000000003</v>
      </c>
      <c r="AN76" s="33">
        <f t="shared" si="180"/>
        <v>518</v>
      </c>
      <c r="AO76" s="51">
        <f t="shared" si="181"/>
        <v>740</v>
      </c>
      <c r="AP76" s="32">
        <v>660</v>
      </c>
      <c r="AQ76" s="32">
        <v>732</v>
      </c>
      <c r="AR76" s="33">
        <f t="shared" si="182"/>
        <v>522</v>
      </c>
      <c r="AS76" s="54">
        <f t="shared" si="171"/>
        <v>118</v>
      </c>
      <c r="AT76" s="33">
        <f t="shared" si="183"/>
        <v>655</v>
      </c>
      <c r="AU76" s="33">
        <v>1.07</v>
      </c>
      <c r="AV76" s="33">
        <f t="shared" si="208"/>
        <v>884.25000000000011</v>
      </c>
      <c r="AW76" s="33">
        <f t="shared" si="184"/>
        <v>1325.1</v>
      </c>
      <c r="AX76" s="51">
        <f t="shared" si="185"/>
        <v>1893</v>
      </c>
      <c r="BA76" s="33">
        <f t="shared" si="186"/>
        <v>518</v>
      </c>
      <c r="BB76" s="54">
        <f t="shared" si="172"/>
        <v>118</v>
      </c>
      <c r="BC76" s="33">
        <f t="shared" si="187"/>
        <v>651</v>
      </c>
      <c r="BD76" s="121">
        <f t="shared" si="215"/>
        <v>1.05</v>
      </c>
      <c r="BE76" s="33">
        <f t="shared" si="209"/>
        <v>878.85</v>
      </c>
      <c r="BF76" s="33">
        <f t="shared" si="188"/>
        <v>1292.1999999999998</v>
      </c>
      <c r="BG76" s="51">
        <f t="shared" si="189"/>
        <v>1846</v>
      </c>
      <c r="BJ76" s="33">
        <f t="shared" si="190"/>
        <v>489</v>
      </c>
      <c r="BK76" s="54">
        <f t="shared" si="173"/>
        <v>118</v>
      </c>
      <c r="BL76" s="33">
        <f t="shared" si="191"/>
        <v>622</v>
      </c>
      <c r="BM76" s="33">
        <v>1</v>
      </c>
      <c r="BN76" s="33">
        <f t="shared" si="210"/>
        <v>839.7</v>
      </c>
      <c r="BO76" s="33">
        <f t="shared" si="192"/>
        <v>1176</v>
      </c>
      <c r="BP76" s="51">
        <f t="shared" si="193"/>
        <v>1680</v>
      </c>
      <c r="BQ76" s="32"/>
      <c r="BR76" s="32"/>
      <c r="BS76" s="33">
        <f t="shared" si="194"/>
        <v>383</v>
      </c>
      <c r="BT76" s="54">
        <f t="shared" si="174"/>
        <v>118</v>
      </c>
      <c r="BU76" s="33">
        <f t="shared" si="195"/>
        <v>516</v>
      </c>
      <c r="BV76" s="33">
        <v>1</v>
      </c>
      <c r="BW76" s="33">
        <f t="shared" si="211"/>
        <v>696.6</v>
      </c>
      <c r="BX76" s="33">
        <f t="shared" si="196"/>
        <v>975.8</v>
      </c>
      <c r="BY76" s="51">
        <f t="shared" si="197"/>
        <v>1394</v>
      </c>
      <c r="BZ76" s="32"/>
      <c r="CA76" s="32">
        <v>764</v>
      </c>
      <c r="CB76" s="218" t="s">
        <v>593</v>
      </c>
      <c r="CC76" s="33">
        <f t="shared" si="198"/>
        <v>127</v>
      </c>
      <c r="CD76" s="54">
        <f t="shared" si="175"/>
        <v>115</v>
      </c>
      <c r="CE76" s="33">
        <f t="shared" si="199"/>
        <v>257</v>
      </c>
      <c r="CF76" s="33">
        <v>1</v>
      </c>
      <c r="CG76" s="33">
        <f t="shared" si="212"/>
        <v>346.95000000000005</v>
      </c>
      <c r="CH76" s="33">
        <f t="shared" si="200"/>
        <v>485.79999999999995</v>
      </c>
      <c r="CI76" s="51">
        <f t="shared" si="201"/>
        <v>694</v>
      </c>
      <c r="CJ76" s="51">
        <f t="shared" si="216"/>
        <v>837</v>
      </c>
      <c r="CK76" s="51">
        <f t="shared" si="217"/>
        <v>980</v>
      </c>
      <c r="CL76" s="32"/>
      <c r="CM76" s="379"/>
      <c r="CN76" s="211">
        <f t="shared" si="202"/>
        <v>197</v>
      </c>
      <c r="CO76" s="212">
        <f t="shared" si="176"/>
        <v>170</v>
      </c>
      <c r="CP76" s="211">
        <f t="shared" si="203"/>
        <v>382</v>
      </c>
      <c r="CQ76" s="211">
        <v>1</v>
      </c>
      <c r="CR76" s="211">
        <f t="shared" si="213"/>
        <v>515.70000000000005</v>
      </c>
      <c r="CS76" s="211">
        <f t="shared" si="204"/>
        <v>722.4</v>
      </c>
      <c r="CT76" s="213">
        <f t="shared" si="205"/>
        <v>1032</v>
      </c>
      <c r="CU76" s="213">
        <f t="shared" si="218"/>
        <v>1175</v>
      </c>
      <c r="CV76" s="213">
        <f t="shared" si="219"/>
        <v>1318</v>
      </c>
      <c r="CW76" s="32"/>
      <c r="CX76" s="382"/>
      <c r="CY76" s="64">
        <f t="shared" si="206"/>
        <v>226</v>
      </c>
      <c r="CZ76" s="71">
        <f t="shared" si="177"/>
        <v>211</v>
      </c>
      <c r="DA76" s="64">
        <f t="shared" si="124"/>
        <v>452</v>
      </c>
      <c r="DB76" s="64">
        <v>1</v>
      </c>
      <c r="DC76" s="64">
        <f t="shared" si="214"/>
        <v>610.20000000000005</v>
      </c>
      <c r="DD76" s="64">
        <f t="shared" si="125"/>
        <v>854.69999999999993</v>
      </c>
      <c r="DE76" s="66">
        <f t="shared" si="126"/>
        <v>1221</v>
      </c>
      <c r="DF76" s="66">
        <f t="shared" si="220"/>
        <v>1364</v>
      </c>
      <c r="DG76" s="66">
        <f t="shared" si="221"/>
        <v>1507</v>
      </c>
    </row>
    <row r="77" spans="1:111" ht="29.6">
      <c r="A77" s="20" t="s">
        <v>78</v>
      </c>
      <c r="B77" s="3" t="s">
        <v>292</v>
      </c>
      <c r="C77" s="83" t="s">
        <v>292</v>
      </c>
      <c r="D77" s="2" t="s">
        <v>12</v>
      </c>
      <c r="E77" s="7">
        <v>0.56440000000000001</v>
      </c>
      <c r="F77" s="12">
        <v>30</v>
      </c>
      <c r="G77" s="11">
        <f t="shared" si="222"/>
        <v>0.7</v>
      </c>
      <c r="H77" s="11">
        <v>1.35</v>
      </c>
      <c r="I77" s="11">
        <v>1.35</v>
      </c>
      <c r="J77" s="11">
        <v>1</v>
      </c>
      <c r="K77" s="15">
        <v>2.5</v>
      </c>
      <c r="L77" s="15">
        <v>15</v>
      </c>
      <c r="M77" s="15">
        <v>1.2</v>
      </c>
      <c r="N77" s="46">
        <f>CEILING(E77*M77*Цены1!$E$45,1)</f>
        <v>203</v>
      </c>
      <c r="O77" s="46"/>
      <c r="P77" s="233">
        <f t="shared" si="146"/>
        <v>185</v>
      </c>
      <c r="Q77" s="54">
        <f t="shared" si="169"/>
        <v>134</v>
      </c>
      <c r="R77" s="33">
        <f t="shared" si="223"/>
        <v>334</v>
      </c>
      <c r="S77" s="33">
        <v>1.06</v>
      </c>
      <c r="T77" s="33">
        <f t="shared" si="224"/>
        <v>450.90000000000003</v>
      </c>
      <c r="U77" s="33">
        <f t="shared" si="225"/>
        <v>645.4</v>
      </c>
      <c r="V77" s="51">
        <f t="shared" si="226"/>
        <v>922</v>
      </c>
      <c r="W77" s="33"/>
      <c r="X77" s="33"/>
      <c r="Y77" s="234">
        <f t="shared" si="156"/>
        <v>212</v>
      </c>
      <c r="Z77" s="54">
        <f t="shared" si="149"/>
        <v>134</v>
      </c>
      <c r="AA77" s="33">
        <f t="shared" si="227"/>
        <v>361</v>
      </c>
      <c r="AB77" s="33">
        <v>7</v>
      </c>
      <c r="AC77" s="33">
        <f t="shared" si="228"/>
        <v>487.35</v>
      </c>
      <c r="AD77" s="33">
        <f t="shared" si="229"/>
        <v>4606</v>
      </c>
      <c r="AE77" s="51">
        <f t="shared" si="230"/>
        <v>6580</v>
      </c>
      <c r="AH77" s="3"/>
      <c r="AI77" s="103">
        <f t="shared" si="178"/>
        <v>204</v>
      </c>
      <c r="AJ77" s="54">
        <f t="shared" si="170"/>
        <v>165</v>
      </c>
      <c r="AK77" s="33">
        <f t="shared" si="179"/>
        <v>384</v>
      </c>
      <c r="AL77" s="33">
        <v>1</v>
      </c>
      <c r="AM77" s="33">
        <f t="shared" si="207"/>
        <v>518.40000000000009</v>
      </c>
      <c r="AN77" s="33">
        <f t="shared" si="180"/>
        <v>700</v>
      </c>
      <c r="AO77" s="51">
        <f t="shared" si="181"/>
        <v>1000</v>
      </c>
      <c r="AP77" s="32">
        <v>893</v>
      </c>
      <c r="AQ77" s="32">
        <v>992</v>
      </c>
      <c r="AR77" s="33">
        <f t="shared" si="182"/>
        <v>743</v>
      </c>
      <c r="AS77" s="54">
        <f t="shared" si="171"/>
        <v>168</v>
      </c>
      <c r="AT77" s="33">
        <f t="shared" si="183"/>
        <v>926</v>
      </c>
      <c r="AU77" s="33">
        <v>1.07</v>
      </c>
      <c r="AV77" s="33">
        <f t="shared" si="208"/>
        <v>1250.1000000000001</v>
      </c>
      <c r="AW77" s="33">
        <f t="shared" si="184"/>
        <v>1805.9999999999998</v>
      </c>
      <c r="AX77" s="51">
        <f t="shared" si="185"/>
        <v>2580</v>
      </c>
      <c r="BA77" s="33">
        <f t="shared" si="186"/>
        <v>737</v>
      </c>
      <c r="BB77" s="54">
        <f t="shared" si="172"/>
        <v>168</v>
      </c>
      <c r="BC77" s="33">
        <f t="shared" si="187"/>
        <v>920</v>
      </c>
      <c r="BD77" s="121">
        <f t="shared" si="215"/>
        <v>1.05</v>
      </c>
      <c r="BE77" s="33">
        <f t="shared" si="209"/>
        <v>1242</v>
      </c>
      <c r="BF77" s="33">
        <f t="shared" si="188"/>
        <v>1761.1999999999998</v>
      </c>
      <c r="BG77" s="51">
        <f t="shared" si="189"/>
        <v>2516</v>
      </c>
      <c r="BJ77" s="33">
        <f t="shared" si="190"/>
        <v>695</v>
      </c>
      <c r="BK77" s="54">
        <f t="shared" si="173"/>
        <v>168</v>
      </c>
      <c r="BL77" s="33">
        <f t="shared" si="191"/>
        <v>878</v>
      </c>
      <c r="BM77" s="33">
        <v>1</v>
      </c>
      <c r="BN77" s="33">
        <f t="shared" si="210"/>
        <v>1185.3000000000002</v>
      </c>
      <c r="BO77" s="33">
        <f t="shared" si="192"/>
        <v>1600.1999999999998</v>
      </c>
      <c r="BP77" s="51">
        <f t="shared" si="193"/>
        <v>2286</v>
      </c>
      <c r="BQ77" s="32"/>
      <c r="BR77" s="32"/>
      <c r="BS77" s="33">
        <f t="shared" si="194"/>
        <v>545</v>
      </c>
      <c r="BT77" s="54">
        <f t="shared" si="174"/>
        <v>168</v>
      </c>
      <c r="BU77" s="33">
        <f t="shared" si="195"/>
        <v>728</v>
      </c>
      <c r="BV77" s="33">
        <v>1</v>
      </c>
      <c r="BW77" s="33">
        <f t="shared" si="211"/>
        <v>982.80000000000007</v>
      </c>
      <c r="BX77" s="33">
        <f t="shared" si="196"/>
        <v>1327.1999999999998</v>
      </c>
      <c r="BY77" s="51">
        <f t="shared" si="197"/>
        <v>1896</v>
      </c>
      <c r="BZ77" s="32"/>
      <c r="CA77" s="32">
        <v>1036</v>
      </c>
      <c r="CB77" s="219"/>
      <c r="CC77" s="33">
        <f t="shared" si="198"/>
        <v>181</v>
      </c>
      <c r="CD77" s="54">
        <f t="shared" si="175"/>
        <v>163</v>
      </c>
      <c r="CE77" s="33">
        <f t="shared" si="199"/>
        <v>359</v>
      </c>
      <c r="CF77" s="33">
        <v>1</v>
      </c>
      <c r="CG77" s="33">
        <f t="shared" si="212"/>
        <v>484.65000000000003</v>
      </c>
      <c r="CH77" s="33">
        <f t="shared" si="200"/>
        <v>654.5</v>
      </c>
      <c r="CI77" s="51">
        <f t="shared" si="201"/>
        <v>935</v>
      </c>
      <c r="CJ77" s="51">
        <f t="shared" si="216"/>
        <v>1138</v>
      </c>
      <c r="CK77" s="51">
        <f t="shared" si="217"/>
        <v>1341</v>
      </c>
      <c r="CL77" s="32"/>
      <c r="CM77" s="377" t="s">
        <v>594</v>
      </c>
      <c r="CN77" s="211">
        <f t="shared" si="202"/>
        <v>281</v>
      </c>
      <c r="CO77" s="212">
        <f t="shared" si="176"/>
        <v>242</v>
      </c>
      <c r="CP77" s="211">
        <f t="shared" si="203"/>
        <v>538</v>
      </c>
      <c r="CQ77" s="211">
        <v>1</v>
      </c>
      <c r="CR77" s="211">
        <f t="shared" si="213"/>
        <v>726.30000000000007</v>
      </c>
      <c r="CS77" s="211">
        <f t="shared" si="204"/>
        <v>980.69999999999993</v>
      </c>
      <c r="CT77" s="213">
        <f t="shared" si="205"/>
        <v>1401</v>
      </c>
      <c r="CU77" s="213">
        <f t="shared" si="218"/>
        <v>1604</v>
      </c>
      <c r="CV77" s="213">
        <f t="shared" si="219"/>
        <v>1807</v>
      </c>
      <c r="CW77" s="32"/>
      <c r="CX77" s="380" t="s">
        <v>595</v>
      </c>
      <c r="CY77" s="64">
        <f t="shared" si="206"/>
        <v>322</v>
      </c>
      <c r="CZ77" s="71">
        <f t="shared" si="177"/>
        <v>300</v>
      </c>
      <c r="DA77" s="64">
        <f t="shared" si="124"/>
        <v>637</v>
      </c>
      <c r="DB77" s="64">
        <v>1</v>
      </c>
      <c r="DC77" s="64">
        <f t="shared" si="214"/>
        <v>859.95</v>
      </c>
      <c r="DD77" s="64">
        <f t="shared" si="125"/>
        <v>1161.3</v>
      </c>
      <c r="DE77" s="66">
        <f t="shared" si="126"/>
        <v>1659</v>
      </c>
      <c r="DF77" s="66">
        <f t="shared" si="220"/>
        <v>1862</v>
      </c>
      <c r="DG77" s="66">
        <f t="shared" si="221"/>
        <v>2065</v>
      </c>
    </row>
    <row r="78" spans="1:111" ht="29.6">
      <c r="A78" s="20" t="s">
        <v>79</v>
      </c>
      <c r="B78" s="3" t="s">
        <v>293</v>
      </c>
      <c r="C78" s="83" t="s">
        <v>293</v>
      </c>
      <c r="D78" s="2" t="s">
        <v>12</v>
      </c>
      <c r="E78" s="7">
        <v>0.7954</v>
      </c>
      <c r="F78" s="12">
        <v>30</v>
      </c>
      <c r="G78" s="11">
        <f t="shared" si="222"/>
        <v>0.7</v>
      </c>
      <c r="H78" s="11">
        <v>1.35</v>
      </c>
      <c r="I78" s="11">
        <v>1.3</v>
      </c>
      <c r="J78" s="11">
        <v>1</v>
      </c>
      <c r="K78" s="15">
        <v>2.5</v>
      </c>
      <c r="L78" s="15">
        <v>15</v>
      </c>
      <c r="M78" s="15">
        <v>1.2</v>
      </c>
      <c r="N78" s="46">
        <f>CEILING(E78*M78*Цены1!$E$45,1)</f>
        <v>286</v>
      </c>
      <c r="O78" s="46"/>
      <c r="P78" s="233">
        <f t="shared" si="146"/>
        <v>261</v>
      </c>
      <c r="Q78" s="54">
        <f t="shared" si="169"/>
        <v>188</v>
      </c>
      <c r="R78" s="33">
        <f t="shared" si="223"/>
        <v>464</v>
      </c>
      <c r="S78" s="33">
        <v>1.06</v>
      </c>
      <c r="T78" s="33">
        <f t="shared" si="224"/>
        <v>626.40000000000009</v>
      </c>
      <c r="U78" s="33">
        <f t="shared" si="225"/>
        <v>863.8</v>
      </c>
      <c r="V78" s="51">
        <f t="shared" si="226"/>
        <v>1234</v>
      </c>
      <c r="W78" s="33"/>
      <c r="X78" s="33"/>
      <c r="Y78" s="234">
        <f t="shared" si="156"/>
        <v>298</v>
      </c>
      <c r="Z78" s="54">
        <f t="shared" si="149"/>
        <v>188</v>
      </c>
      <c r="AA78" s="33">
        <f t="shared" si="227"/>
        <v>501</v>
      </c>
      <c r="AB78" s="33">
        <v>8</v>
      </c>
      <c r="AC78" s="33">
        <f t="shared" si="228"/>
        <v>676.35</v>
      </c>
      <c r="AD78" s="33">
        <f t="shared" si="229"/>
        <v>7034.2999999999993</v>
      </c>
      <c r="AE78" s="51">
        <f t="shared" si="230"/>
        <v>10049</v>
      </c>
      <c r="AH78" s="3"/>
      <c r="AI78" s="103">
        <f t="shared" si="178"/>
        <v>287</v>
      </c>
      <c r="AJ78" s="54">
        <f t="shared" si="170"/>
        <v>232</v>
      </c>
      <c r="AK78" s="33">
        <f t="shared" si="179"/>
        <v>534</v>
      </c>
      <c r="AL78" s="33">
        <v>1</v>
      </c>
      <c r="AM78" s="33">
        <f t="shared" si="207"/>
        <v>720.90000000000009</v>
      </c>
      <c r="AN78" s="33">
        <f t="shared" si="180"/>
        <v>937.3</v>
      </c>
      <c r="AO78" s="51">
        <f t="shared" si="181"/>
        <v>1339</v>
      </c>
      <c r="AP78" s="32">
        <v>1198</v>
      </c>
      <c r="AQ78" s="32">
        <v>1332</v>
      </c>
      <c r="AR78" s="33">
        <f t="shared" si="182"/>
        <v>1048</v>
      </c>
      <c r="AS78" s="54">
        <f t="shared" si="171"/>
        <v>236</v>
      </c>
      <c r="AT78" s="33">
        <f t="shared" si="183"/>
        <v>1299</v>
      </c>
      <c r="AU78" s="33">
        <v>1.07</v>
      </c>
      <c r="AV78" s="33">
        <f t="shared" si="208"/>
        <v>1753.65</v>
      </c>
      <c r="AW78" s="33">
        <f t="shared" si="184"/>
        <v>2439.5</v>
      </c>
      <c r="AX78" s="51">
        <f t="shared" si="185"/>
        <v>3485</v>
      </c>
      <c r="BA78" s="33">
        <f t="shared" si="186"/>
        <v>1038</v>
      </c>
      <c r="BB78" s="54">
        <f t="shared" si="172"/>
        <v>236</v>
      </c>
      <c r="BC78" s="33">
        <f t="shared" si="187"/>
        <v>1289</v>
      </c>
      <c r="BD78" s="121">
        <f t="shared" si="215"/>
        <v>1.05</v>
      </c>
      <c r="BE78" s="33">
        <f t="shared" si="209"/>
        <v>1740.15</v>
      </c>
      <c r="BF78" s="33">
        <f t="shared" si="188"/>
        <v>2375.7999999999997</v>
      </c>
      <c r="BG78" s="51">
        <f t="shared" si="189"/>
        <v>3394</v>
      </c>
      <c r="BJ78" s="33">
        <f t="shared" si="190"/>
        <v>980</v>
      </c>
      <c r="BK78" s="54">
        <f t="shared" si="173"/>
        <v>236</v>
      </c>
      <c r="BL78" s="33">
        <f t="shared" si="191"/>
        <v>1231</v>
      </c>
      <c r="BM78" s="33">
        <v>1</v>
      </c>
      <c r="BN78" s="33">
        <f t="shared" si="210"/>
        <v>1661.8500000000001</v>
      </c>
      <c r="BO78" s="33">
        <f t="shared" si="192"/>
        <v>2160.8999999999996</v>
      </c>
      <c r="BP78" s="51">
        <f t="shared" si="193"/>
        <v>3087</v>
      </c>
      <c r="BQ78" s="32"/>
      <c r="BR78" s="32"/>
      <c r="BS78" s="33">
        <f t="shared" si="194"/>
        <v>768</v>
      </c>
      <c r="BT78" s="54">
        <f t="shared" si="174"/>
        <v>236</v>
      </c>
      <c r="BU78" s="33">
        <f t="shared" si="195"/>
        <v>1019</v>
      </c>
      <c r="BV78" s="33">
        <v>1</v>
      </c>
      <c r="BW78" s="33">
        <f t="shared" si="211"/>
        <v>1375.65</v>
      </c>
      <c r="BX78" s="33">
        <f t="shared" si="196"/>
        <v>1788.5</v>
      </c>
      <c r="BY78" s="51">
        <f t="shared" si="197"/>
        <v>2555</v>
      </c>
      <c r="BZ78" s="32"/>
      <c r="CA78" s="32">
        <v>1391</v>
      </c>
      <c r="CB78" s="220"/>
      <c r="CC78" s="33">
        <f t="shared" si="198"/>
        <v>255</v>
      </c>
      <c r="CD78" s="54">
        <f t="shared" si="175"/>
        <v>230</v>
      </c>
      <c r="CE78" s="33">
        <f t="shared" si="199"/>
        <v>500</v>
      </c>
      <c r="CF78" s="33">
        <v>1</v>
      </c>
      <c r="CG78" s="33">
        <f t="shared" si="212"/>
        <v>675</v>
      </c>
      <c r="CH78" s="33">
        <f t="shared" si="200"/>
        <v>877.8</v>
      </c>
      <c r="CI78" s="51">
        <f t="shared" si="201"/>
        <v>1254</v>
      </c>
      <c r="CJ78" s="51">
        <f t="shared" si="216"/>
        <v>1540</v>
      </c>
      <c r="CK78" s="51">
        <f t="shared" si="217"/>
        <v>1826</v>
      </c>
      <c r="CL78" s="32"/>
      <c r="CM78" s="378"/>
      <c r="CN78" s="211">
        <f t="shared" si="202"/>
        <v>396</v>
      </c>
      <c r="CO78" s="212">
        <f t="shared" si="176"/>
        <v>341</v>
      </c>
      <c r="CP78" s="211">
        <f t="shared" si="203"/>
        <v>752</v>
      </c>
      <c r="CQ78" s="211">
        <v>1</v>
      </c>
      <c r="CR78" s="211">
        <f t="shared" si="213"/>
        <v>1015.2</v>
      </c>
      <c r="CS78" s="211">
        <f t="shared" si="204"/>
        <v>1320.1999999999998</v>
      </c>
      <c r="CT78" s="213">
        <f t="shared" si="205"/>
        <v>1886</v>
      </c>
      <c r="CU78" s="213">
        <f t="shared" si="218"/>
        <v>2172</v>
      </c>
      <c r="CV78" s="213">
        <f t="shared" si="219"/>
        <v>2458</v>
      </c>
      <c r="CW78" s="32"/>
      <c r="CX78" s="381"/>
      <c r="CY78" s="64">
        <f t="shared" si="206"/>
        <v>453</v>
      </c>
      <c r="CZ78" s="71">
        <f t="shared" si="177"/>
        <v>423</v>
      </c>
      <c r="DA78" s="64">
        <f t="shared" si="124"/>
        <v>891</v>
      </c>
      <c r="DB78" s="64">
        <v>1</v>
      </c>
      <c r="DC78" s="64">
        <f t="shared" si="214"/>
        <v>1202.8500000000001</v>
      </c>
      <c r="DD78" s="64">
        <f t="shared" si="125"/>
        <v>1563.8</v>
      </c>
      <c r="DE78" s="66">
        <f t="shared" si="126"/>
        <v>2234</v>
      </c>
      <c r="DF78" s="66">
        <f t="shared" si="220"/>
        <v>2520</v>
      </c>
      <c r="DG78" s="66">
        <f t="shared" si="221"/>
        <v>2806</v>
      </c>
    </row>
    <row r="79" spans="1:111" ht="29.6">
      <c r="A79" s="20" t="s">
        <v>80</v>
      </c>
      <c r="B79" s="3" t="s">
        <v>294</v>
      </c>
      <c r="C79" s="83" t="s">
        <v>294</v>
      </c>
      <c r="D79" s="2" t="s">
        <v>12</v>
      </c>
      <c r="E79" s="7">
        <v>0.1</v>
      </c>
      <c r="F79" s="12">
        <v>30</v>
      </c>
      <c r="G79" s="11">
        <f t="shared" si="222"/>
        <v>0.7</v>
      </c>
      <c r="H79" s="11">
        <v>1.35</v>
      </c>
      <c r="I79" s="111">
        <v>1.45</v>
      </c>
      <c r="J79" s="11">
        <v>1</v>
      </c>
      <c r="K79" s="15">
        <v>2</v>
      </c>
      <c r="L79" s="15">
        <v>15</v>
      </c>
      <c r="M79" s="15">
        <v>1.2</v>
      </c>
      <c r="N79" s="46">
        <f>CEILING(E79*M79*Цены1!$E$45,1)</f>
        <v>36</v>
      </c>
      <c r="O79" s="46"/>
      <c r="P79" s="233">
        <f t="shared" ref="P79:P110" si="231">CEILING($E79*Q$2,1)</f>
        <v>33</v>
      </c>
      <c r="Q79" s="54">
        <f t="shared" si="169"/>
        <v>19</v>
      </c>
      <c r="R79" s="33">
        <f t="shared" si="223"/>
        <v>67</v>
      </c>
      <c r="S79" s="33">
        <v>1.06</v>
      </c>
      <c r="T79" s="33">
        <f t="shared" si="224"/>
        <v>90.45</v>
      </c>
      <c r="U79" s="33">
        <f t="shared" si="225"/>
        <v>139.29999999999998</v>
      </c>
      <c r="V79" s="51">
        <f t="shared" si="226"/>
        <v>199</v>
      </c>
      <c r="W79" s="33"/>
      <c r="X79" s="33"/>
      <c r="Y79" s="234">
        <f t="shared" si="156"/>
        <v>38</v>
      </c>
      <c r="Z79" s="54">
        <f t="shared" ref="Z79:Z102" si="232">CEILING($E79*AA$2*AB$2*$K79,1)</f>
        <v>19</v>
      </c>
      <c r="AA79" s="33">
        <f t="shared" si="227"/>
        <v>72</v>
      </c>
      <c r="AB79" s="33">
        <v>9</v>
      </c>
      <c r="AC79" s="33">
        <f t="shared" si="228"/>
        <v>97.2</v>
      </c>
      <c r="AD79" s="33">
        <f t="shared" si="229"/>
        <v>1269.0999999999999</v>
      </c>
      <c r="AE79" s="51">
        <f t="shared" si="230"/>
        <v>1813</v>
      </c>
      <c r="AH79" s="3"/>
      <c r="AI79" s="103">
        <f t="shared" si="178"/>
        <v>36</v>
      </c>
      <c r="AJ79" s="54">
        <f t="shared" si="170"/>
        <v>24</v>
      </c>
      <c r="AK79" s="33">
        <f t="shared" si="179"/>
        <v>75</v>
      </c>
      <c r="AL79" s="33">
        <v>1</v>
      </c>
      <c r="AM79" s="33">
        <f t="shared" si="207"/>
        <v>101.25</v>
      </c>
      <c r="AN79" s="33">
        <f t="shared" si="180"/>
        <v>147</v>
      </c>
      <c r="AO79" s="51">
        <f t="shared" si="181"/>
        <v>210</v>
      </c>
      <c r="AR79" s="33">
        <f t="shared" si="182"/>
        <v>132</v>
      </c>
      <c r="AS79" s="54">
        <f t="shared" si="171"/>
        <v>24</v>
      </c>
      <c r="AT79" s="33">
        <f t="shared" si="183"/>
        <v>171</v>
      </c>
      <c r="AU79" s="33">
        <v>1.07</v>
      </c>
      <c r="AV79" s="33">
        <f t="shared" si="208"/>
        <v>230.85000000000002</v>
      </c>
      <c r="AW79" s="33">
        <f t="shared" si="184"/>
        <v>358.4</v>
      </c>
      <c r="AX79" s="51">
        <f t="shared" si="185"/>
        <v>512</v>
      </c>
      <c r="BA79" s="33">
        <f t="shared" si="186"/>
        <v>131</v>
      </c>
      <c r="BB79" s="54">
        <f t="shared" si="172"/>
        <v>24</v>
      </c>
      <c r="BC79" s="33">
        <f t="shared" si="187"/>
        <v>170</v>
      </c>
      <c r="BD79" s="121">
        <f t="shared" si="215"/>
        <v>1.05</v>
      </c>
      <c r="BE79" s="33">
        <f t="shared" si="209"/>
        <v>229.50000000000003</v>
      </c>
      <c r="BF79" s="33">
        <f t="shared" si="188"/>
        <v>350</v>
      </c>
      <c r="BG79" s="51">
        <f t="shared" si="189"/>
        <v>500</v>
      </c>
      <c r="BJ79" s="33">
        <f t="shared" si="190"/>
        <v>124</v>
      </c>
      <c r="BK79" s="54">
        <f t="shared" si="173"/>
        <v>24</v>
      </c>
      <c r="BL79" s="33">
        <f t="shared" si="191"/>
        <v>163</v>
      </c>
      <c r="BM79" s="33">
        <v>1</v>
      </c>
      <c r="BN79" s="33">
        <f t="shared" si="210"/>
        <v>220.05</v>
      </c>
      <c r="BO79" s="33">
        <f t="shared" si="192"/>
        <v>319.2</v>
      </c>
      <c r="BP79" s="51">
        <f t="shared" si="193"/>
        <v>456</v>
      </c>
      <c r="BQ79" s="32"/>
      <c r="BR79" s="32"/>
      <c r="BS79" s="33">
        <f t="shared" si="194"/>
        <v>97</v>
      </c>
      <c r="BT79" s="54">
        <f t="shared" si="174"/>
        <v>24</v>
      </c>
      <c r="BU79" s="33">
        <f t="shared" si="195"/>
        <v>136</v>
      </c>
      <c r="BV79" s="33">
        <v>1</v>
      </c>
      <c r="BW79" s="33">
        <f t="shared" si="211"/>
        <v>183.60000000000002</v>
      </c>
      <c r="BX79" s="33">
        <f t="shared" si="196"/>
        <v>266.7</v>
      </c>
      <c r="BY79" s="51">
        <f t="shared" si="197"/>
        <v>381</v>
      </c>
      <c r="BZ79" s="32"/>
      <c r="CA79" s="32"/>
      <c r="CB79" s="218" t="s">
        <v>593</v>
      </c>
      <c r="CC79" s="33">
        <f t="shared" si="198"/>
        <v>32</v>
      </c>
      <c r="CD79" s="54">
        <f t="shared" si="175"/>
        <v>24</v>
      </c>
      <c r="CE79" s="33">
        <f t="shared" si="199"/>
        <v>71</v>
      </c>
      <c r="CF79" s="33">
        <v>1</v>
      </c>
      <c r="CG79" s="33">
        <f t="shared" si="212"/>
        <v>95.850000000000009</v>
      </c>
      <c r="CH79" s="33">
        <f t="shared" si="200"/>
        <v>139.29999999999998</v>
      </c>
      <c r="CI79" s="51">
        <f t="shared" si="201"/>
        <v>199</v>
      </c>
      <c r="CJ79" s="51">
        <f t="shared" si="216"/>
        <v>235</v>
      </c>
      <c r="CK79" s="51">
        <f t="shared" si="217"/>
        <v>271</v>
      </c>
      <c r="CL79" s="32"/>
      <c r="CM79" s="379"/>
      <c r="CN79" s="211">
        <f t="shared" si="202"/>
        <v>50</v>
      </c>
      <c r="CO79" s="212">
        <f t="shared" si="176"/>
        <v>35</v>
      </c>
      <c r="CP79" s="211">
        <f t="shared" si="203"/>
        <v>100</v>
      </c>
      <c r="CQ79" s="211">
        <v>1</v>
      </c>
      <c r="CR79" s="211">
        <f t="shared" si="213"/>
        <v>135</v>
      </c>
      <c r="CS79" s="211">
        <f t="shared" si="204"/>
        <v>196</v>
      </c>
      <c r="CT79" s="213">
        <f t="shared" si="205"/>
        <v>280</v>
      </c>
      <c r="CU79" s="213">
        <f t="shared" si="218"/>
        <v>316</v>
      </c>
      <c r="CV79" s="213">
        <f t="shared" si="219"/>
        <v>352</v>
      </c>
      <c r="CW79" s="32"/>
      <c r="CX79" s="382"/>
      <c r="CY79" s="64">
        <f t="shared" si="206"/>
        <v>57</v>
      </c>
      <c r="CZ79" s="71">
        <f t="shared" si="177"/>
        <v>43</v>
      </c>
      <c r="DA79" s="64">
        <f t="shared" si="124"/>
        <v>115</v>
      </c>
      <c r="DB79" s="64">
        <v>1</v>
      </c>
      <c r="DC79" s="64">
        <f t="shared" si="214"/>
        <v>155.25</v>
      </c>
      <c r="DD79" s="64">
        <f t="shared" si="125"/>
        <v>225.39999999999998</v>
      </c>
      <c r="DE79" s="66">
        <f t="shared" si="126"/>
        <v>322</v>
      </c>
      <c r="DF79" s="66">
        <f t="shared" si="220"/>
        <v>358</v>
      </c>
      <c r="DG79" s="66">
        <f t="shared" si="221"/>
        <v>394</v>
      </c>
    </row>
    <row r="80" spans="1:111" ht="44.4">
      <c r="A80" s="20" t="s">
        <v>81</v>
      </c>
      <c r="B80" s="3" t="s">
        <v>295</v>
      </c>
      <c r="C80" s="83" t="s">
        <v>295</v>
      </c>
      <c r="D80" s="2" t="s">
        <v>12</v>
      </c>
      <c r="E80" s="7">
        <v>0.15</v>
      </c>
      <c r="F80" s="12">
        <v>30</v>
      </c>
      <c r="G80" s="11">
        <f t="shared" si="222"/>
        <v>0.7</v>
      </c>
      <c r="H80" s="11">
        <v>1.35</v>
      </c>
      <c r="I80" s="111">
        <v>1.45</v>
      </c>
      <c r="J80" s="11">
        <v>1</v>
      </c>
      <c r="K80" s="15">
        <v>2</v>
      </c>
      <c r="L80" s="15">
        <v>15</v>
      </c>
      <c r="M80" s="15">
        <v>1.2</v>
      </c>
      <c r="N80" s="46">
        <f>CEILING(E80*M80*Цены1!$E$45,1)</f>
        <v>54</v>
      </c>
      <c r="O80" s="46"/>
      <c r="P80" s="233">
        <f t="shared" si="231"/>
        <v>50</v>
      </c>
      <c r="Q80" s="54">
        <f t="shared" si="169"/>
        <v>29</v>
      </c>
      <c r="R80" s="33">
        <f t="shared" si="223"/>
        <v>94</v>
      </c>
      <c r="S80" s="33">
        <v>1.06</v>
      </c>
      <c r="T80" s="33">
        <f t="shared" si="224"/>
        <v>126.9</v>
      </c>
      <c r="U80" s="33">
        <f t="shared" si="225"/>
        <v>195.29999999999998</v>
      </c>
      <c r="V80" s="51">
        <f t="shared" si="226"/>
        <v>279</v>
      </c>
      <c r="W80" s="33"/>
      <c r="X80" s="33"/>
      <c r="Y80" s="234">
        <f t="shared" ref="Y80:Y111" si="233">CEILING($E80*Z$2,1)</f>
        <v>57</v>
      </c>
      <c r="Z80" s="54">
        <f t="shared" si="232"/>
        <v>29</v>
      </c>
      <c r="AA80" s="33">
        <f t="shared" si="227"/>
        <v>101</v>
      </c>
      <c r="AB80" s="33">
        <v>10</v>
      </c>
      <c r="AC80" s="33">
        <f t="shared" si="228"/>
        <v>136.35000000000002</v>
      </c>
      <c r="AD80" s="33">
        <f t="shared" si="229"/>
        <v>1977.4999999999998</v>
      </c>
      <c r="AE80" s="51">
        <f t="shared" si="230"/>
        <v>2825</v>
      </c>
      <c r="AH80" s="3"/>
      <c r="AI80" s="103">
        <f t="shared" si="178"/>
        <v>54</v>
      </c>
      <c r="AJ80" s="54">
        <f t="shared" si="170"/>
        <v>35</v>
      </c>
      <c r="AK80" s="33">
        <f t="shared" si="179"/>
        <v>104</v>
      </c>
      <c r="AL80" s="33">
        <v>1</v>
      </c>
      <c r="AM80" s="33">
        <f t="shared" si="207"/>
        <v>140.4</v>
      </c>
      <c r="AN80" s="33">
        <f t="shared" si="180"/>
        <v>203.7</v>
      </c>
      <c r="AO80" s="51">
        <f t="shared" si="181"/>
        <v>291</v>
      </c>
      <c r="AR80" s="33">
        <f t="shared" si="182"/>
        <v>198</v>
      </c>
      <c r="AS80" s="54">
        <f t="shared" si="171"/>
        <v>36</v>
      </c>
      <c r="AT80" s="33">
        <f t="shared" si="183"/>
        <v>249</v>
      </c>
      <c r="AU80" s="33">
        <v>1.07</v>
      </c>
      <c r="AV80" s="33">
        <f t="shared" si="208"/>
        <v>336.15000000000003</v>
      </c>
      <c r="AW80" s="33">
        <f t="shared" si="184"/>
        <v>522.19999999999993</v>
      </c>
      <c r="AX80" s="51">
        <f t="shared" si="185"/>
        <v>746</v>
      </c>
      <c r="BA80" s="33">
        <f t="shared" si="186"/>
        <v>196</v>
      </c>
      <c r="BB80" s="54">
        <f t="shared" si="172"/>
        <v>36</v>
      </c>
      <c r="BC80" s="33">
        <f t="shared" si="187"/>
        <v>247</v>
      </c>
      <c r="BD80" s="121">
        <f t="shared" si="215"/>
        <v>1.05</v>
      </c>
      <c r="BE80" s="33">
        <f t="shared" si="209"/>
        <v>333.45000000000005</v>
      </c>
      <c r="BF80" s="33">
        <f t="shared" si="188"/>
        <v>508.2</v>
      </c>
      <c r="BG80" s="51">
        <f t="shared" si="189"/>
        <v>726</v>
      </c>
      <c r="BJ80" s="33">
        <f t="shared" si="190"/>
        <v>185</v>
      </c>
      <c r="BK80" s="54">
        <f t="shared" si="173"/>
        <v>36</v>
      </c>
      <c r="BL80" s="33">
        <f t="shared" si="191"/>
        <v>236</v>
      </c>
      <c r="BM80" s="33">
        <v>1</v>
      </c>
      <c r="BN80" s="33">
        <f t="shared" si="210"/>
        <v>318.60000000000002</v>
      </c>
      <c r="BO80" s="33">
        <f t="shared" si="192"/>
        <v>461.99999999999994</v>
      </c>
      <c r="BP80" s="51">
        <f t="shared" si="193"/>
        <v>660</v>
      </c>
      <c r="BQ80" s="32"/>
      <c r="BR80" s="32"/>
      <c r="BS80" s="33">
        <f t="shared" si="194"/>
        <v>145</v>
      </c>
      <c r="BT80" s="54">
        <f t="shared" si="174"/>
        <v>36</v>
      </c>
      <c r="BU80" s="33">
        <f t="shared" si="195"/>
        <v>196</v>
      </c>
      <c r="BV80" s="33">
        <v>1</v>
      </c>
      <c r="BW80" s="33">
        <f t="shared" si="211"/>
        <v>264.60000000000002</v>
      </c>
      <c r="BX80" s="33">
        <f t="shared" si="196"/>
        <v>384.29999999999995</v>
      </c>
      <c r="BY80" s="51">
        <f t="shared" si="197"/>
        <v>549</v>
      </c>
      <c r="BZ80" s="32"/>
      <c r="CA80" s="32"/>
      <c r="CB80" s="219"/>
      <c r="CC80" s="33">
        <f t="shared" si="198"/>
        <v>48</v>
      </c>
      <c r="CD80" s="54">
        <f t="shared" si="175"/>
        <v>35</v>
      </c>
      <c r="CE80" s="33">
        <f t="shared" si="199"/>
        <v>98</v>
      </c>
      <c r="CF80" s="33">
        <v>1</v>
      </c>
      <c r="CG80" s="33">
        <f t="shared" si="212"/>
        <v>132.30000000000001</v>
      </c>
      <c r="CH80" s="33">
        <f t="shared" si="200"/>
        <v>192.5</v>
      </c>
      <c r="CI80" s="51">
        <f t="shared" si="201"/>
        <v>275</v>
      </c>
      <c r="CJ80" s="51">
        <f t="shared" si="216"/>
        <v>329</v>
      </c>
      <c r="CK80" s="51">
        <f t="shared" si="217"/>
        <v>383</v>
      </c>
      <c r="CL80" s="32"/>
      <c r="CM80" s="377" t="s">
        <v>594</v>
      </c>
      <c r="CN80" s="211">
        <f t="shared" si="202"/>
        <v>75</v>
      </c>
      <c r="CO80" s="212">
        <f t="shared" si="176"/>
        <v>52</v>
      </c>
      <c r="CP80" s="211">
        <f t="shared" si="203"/>
        <v>142</v>
      </c>
      <c r="CQ80" s="211">
        <v>1</v>
      </c>
      <c r="CR80" s="211">
        <f t="shared" si="213"/>
        <v>191.70000000000002</v>
      </c>
      <c r="CS80" s="211">
        <f t="shared" si="204"/>
        <v>278.59999999999997</v>
      </c>
      <c r="CT80" s="213">
        <f t="shared" si="205"/>
        <v>398</v>
      </c>
      <c r="CU80" s="213">
        <f t="shared" si="218"/>
        <v>452</v>
      </c>
      <c r="CV80" s="213">
        <f t="shared" si="219"/>
        <v>506</v>
      </c>
      <c r="CW80" s="32"/>
      <c r="CX80" s="380" t="s">
        <v>595</v>
      </c>
      <c r="CY80" s="64">
        <f t="shared" si="206"/>
        <v>86</v>
      </c>
      <c r="CZ80" s="71">
        <f t="shared" si="177"/>
        <v>64</v>
      </c>
      <c r="DA80" s="64">
        <f t="shared" si="124"/>
        <v>165</v>
      </c>
      <c r="DB80" s="64">
        <v>1</v>
      </c>
      <c r="DC80" s="64">
        <f t="shared" si="214"/>
        <v>222.75000000000003</v>
      </c>
      <c r="DD80" s="64">
        <f t="shared" si="125"/>
        <v>323.39999999999998</v>
      </c>
      <c r="DE80" s="66">
        <f t="shared" si="126"/>
        <v>462</v>
      </c>
      <c r="DF80" s="66">
        <f t="shared" si="220"/>
        <v>516</v>
      </c>
      <c r="DG80" s="66">
        <f t="shared" si="221"/>
        <v>570</v>
      </c>
    </row>
    <row r="81" spans="1:111" ht="44.4">
      <c r="A81" s="20" t="s">
        <v>82</v>
      </c>
      <c r="B81" s="3" t="s">
        <v>296</v>
      </c>
      <c r="C81" s="83" t="s">
        <v>296</v>
      </c>
      <c r="D81" s="2" t="s">
        <v>12</v>
      </c>
      <c r="E81" s="7">
        <v>0.2</v>
      </c>
      <c r="F81" s="12">
        <v>30</v>
      </c>
      <c r="G81" s="11">
        <f t="shared" si="222"/>
        <v>0.7</v>
      </c>
      <c r="H81" s="11">
        <v>1.35</v>
      </c>
      <c r="I81" s="111">
        <v>1.45</v>
      </c>
      <c r="J81" s="11">
        <v>1</v>
      </c>
      <c r="K81" s="15">
        <v>2</v>
      </c>
      <c r="L81" s="15">
        <v>15</v>
      </c>
      <c r="M81" s="15">
        <v>1.2</v>
      </c>
      <c r="N81" s="46">
        <f>CEILING(E81*M81*Цены1!$E$45,1)</f>
        <v>72</v>
      </c>
      <c r="O81" s="46"/>
      <c r="P81" s="233">
        <f t="shared" si="231"/>
        <v>66</v>
      </c>
      <c r="Q81" s="54">
        <f t="shared" si="169"/>
        <v>38</v>
      </c>
      <c r="R81" s="33">
        <f t="shared" si="223"/>
        <v>119</v>
      </c>
      <c r="S81" s="33">
        <v>1.06</v>
      </c>
      <c r="T81" s="33">
        <f t="shared" si="224"/>
        <v>160.65</v>
      </c>
      <c r="U81" s="33">
        <f t="shared" si="225"/>
        <v>247.1</v>
      </c>
      <c r="V81" s="51">
        <f t="shared" si="226"/>
        <v>353</v>
      </c>
      <c r="W81" s="33"/>
      <c r="X81" s="33"/>
      <c r="Y81" s="234">
        <f t="shared" si="233"/>
        <v>75</v>
      </c>
      <c r="Z81" s="54">
        <f t="shared" si="232"/>
        <v>38</v>
      </c>
      <c r="AA81" s="33">
        <f t="shared" si="227"/>
        <v>128</v>
      </c>
      <c r="AB81" s="33">
        <v>11</v>
      </c>
      <c r="AC81" s="33">
        <f t="shared" si="228"/>
        <v>172.8</v>
      </c>
      <c r="AD81" s="33">
        <f t="shared" si="229"/>
        <v>2756.6</v>
      </c>
      <c r="AE81" s="51">
        <f t="shared" si="230"/>
        <v>3938</v>
      </c>
      <c r="AH81" s="3"/>
      <c r="AI81" s="103">
        <f t="shared" si="178"/>
        <v>72</v>
      </c>
      <c r="AJ81" s="54">
        <f t="shared" si="170"/>
        <v>47</v>
      </c>
      <c r="AK81" s="33">
        <f t="shared" si="179"/>
        <v>134</v>
      </c>
      <c r="AL81" s="33">
        <v>1</v>
      </c>
      <c r="AM81" s="33">
        <f t="shared" si="207"/>
        <v>180.9</v>
      </c>
      <c r="AN81" s="33">
        <f t="shared" si="180"/>
        <v>262.5</v>
      </c>
      <c r="AO81" s="51">
        <f t="shared" si="181"/>
        <v>375</v>
      </c>
      <c r="AR81" s="33">
        <f t="shared" si="182"/>
        <v>264</v>
      </c>
      <c r="AS81" s="54">
        <f t="shared" si="171"/>
        <v>48</v>
      </c>
      <c r="AT81" s="33">
        <f t="shared" si="183"/>
        <v>327</v>
      </c>
      <c r="AU81" s="33">
        <v>1.07</v>
      </c>
      <c r="AV81" s="33">
        <f t="shared" si="208"/>
        <v>441.45000000000005</v>
      </c>
      <c r="AW81" s="33">
        <f t="shared" si="184"/>
        <v>685.3</v>
      </c>
      <c r="AX81" s="51">
        <f t="shared" si="185"/>
        <v>979</v>
      </c>
      <c r="BA81" s="33">
        <f t="shared" si="186"/>
        <v>261</v>
      </c>
      <c r="BB81" s="54">
        <f t="shared" si="172"/>
        <v>48</v>
      </c>
      <c r="BC81" s="33">
        <f t="shared" si="187"/>
        <v>324</v>
      </c>
      <c r="BD81" s="121">
        <f t="shared" si="215"/>
        <v>1.05</v>
      </c>
      <c r="BE81" s="33">
        <f t="shared" si="209"/>
        <v>437.40000000000003</v>
      </c>
      <c r="BF81" s="33">
        <f t="shared" si="188"/>
        <v>666.4</v>
      </c>
      <c r="BG81" s="51">
        <f t="shared" si="189"/>
        <v>952</v>
      </c>
      <c r="BJ81" s="33">
        <f t="shared" si="190"/>
        <v>247</v>
      </c>
      <c r="BK81" s="54">
        <f t="shared" si="173"/>
        <v>48</v>
      </c>
      <c r="BL81" s="33">
        <f t="shared" si="191"/>
        <v>310</v>
      </c>
      <c r="BM81" s="33">
        <v>1</v>
      </c>
      <c r="BN81" s="33">
        <f t="shared" si="210"/>
        <v>418.5</v>
      </c>
      <c r="BO81" s="33">
        <f t="shared" si="192"/>
        <v>606.9</v>
      </c>
      <c r="BP81" s="51">
        <f t="shared" si="193"/>
        <v>867</v>
      </c>
      <c r="BQ81" s="32"/>
      <c r="BR81" s="32"/>
      <c r="BS81" s="33">
        <f t="shared" si="194"/>
        <v>193</v>
      </c>
      <c r="BT81" s="54">
        <f t="shared" si="174"/>
        <v>48</v>
      </c>
      <c r="BU81" s="33">
        <f t="shared" si="195"/>
        <v>256</v>
      </c>
      <c r="BV81" s="33">
        <v>1</v>
      </c>
      <c r="BW81" s="33">
        <f t="shared" si="211"/>
        <v>345.6</v>
      </c>
      <c r="BX81" s="33">
        <f t="shared" si="196"/>
        <v>501.2</v>
      </c>
      <c r="BY81" s="51">
        <f t="shared" si="197"/>
        <v>716</v>
      </c>
      <c r="BZ81" s="32"/>
      <c r="CA81" s="32"/>
      <c r="CB81" s="220"/>
      <c r="CC81" s="33">
        <f t="shared" si="198"/>
        <v>64</v>
      </c>
      <c r="CD81" s="54">
        <f t="shared" si="175"/>
        <v>47</v>
      </c>
      <c r="CE81" s="33">
        <f t="shared" si="199"/>
        <v>126</v>
      </c>
      <c r="CF81" s="33">
        <v>1</v>
      </c>
      <c r="CG81" s="33">
        <f t="shared" si="212"/>
        <v>170.10000000000002</v>
      </c>
      <c r="CH81" s="33">
        <f t="shared" si="200"/>
        <v>247.1</v>
      </c>
      <c r="CI81" s="51">
        <f t="shared" si="201"/>
        <v>353</v>
      </c>
      <c r="CJ81" s="51">
        <f t="shared" si="216"/>
        <v>425</v>
      </c>
      <c r="CK81" s="51">
        <f t="shared" si="217"/>
        <v>497</v>
      </c>
      <c r="CL81" s="32"/>
      <c r="CM81" s="378"/>
      <c r="CN81" s="211">
        <f t="shared" si="202"/>
        <v>100</v>
      </c>
      <c r="CO81" s="212">
        <f t="shared" si="176"/>
        <v>69</v>
      </c>
      <c r="CP81" s="211">
        <f t="shared" si="203"/>
        <v>184</v>
      </c>
      <c r="CQ81" s="211">
        <v>1</v>
      </c>
      <c r="CR81" s="211">
        <f t="shared" si="213"/>
        <v>248.4</v>
      </c>
      <c r="CS81" s="211">
        <f t="shared" si="204"/>
        <v>360.5</v>
      </c>
      <c r="CT81" s="213">
        <f t="shared" si="205"/>
        <v>515</v>
      </c>
      <c r="CU81" s="213">
        <f t="shared" si="218"/>
        <v>587</v>
      </c>
      <c r="CV81" s="213">
        <f t="shared" si="219"/>
        <v>659</v>
      </c>
      <c r="CW81" s="32"/>
      <c r="CX81" s="381"/>
      <c r="CY81" s="64">
        <f t="shared" si="206"/>
        <v>114</v>
      </c>
      <c r="CZ81" s="71">
        <f t="shared" si="177"/>
        <v>85</v>
      </c>
      <c r="DA81" s="64">
        <f t="shared" si="124"/>
        <v>214</v>
      </c>
      <c r="DB81" s="64">
        <v>1</v>
      </c>
      <c r="DC81" s="64">
        <f t="shared" si="214"/>
        <v>288.90000000000003</v>
      </c>
      <c r="DD81" s="64">
        <f t="shared" si="125"/>
        <v>419.29999999999995</v>
      </c>
      <c r="DE81" s="66">
        <f t="shared" si="126"/>
        <v>599</v>
      </c>
      <c r="DF81" s="66">
        <f t="shared" si="220"/>
        <v>671</v>
      </c>
      <c r="DG81" s="66">
        <f t="shared" si="221"/>
        <v>743</v>
      </c>
    </row>
    <row r="82" spans="1:111" ht="44.4">
      <c r="A82" s="20" t="s">
        <v>83</v>
      </c>
      <c r="B82" s="3" t="s">
        <v>297</v>
      </c>
      <c r="C82" s="83" t="s">
        <v>297</v>
      </c>
      <c r="D82" s="287" t="s">
        <v>12</v>
      </c>
      <c r="E82" s="7">
        <v>0.21659999999999999</v>
      </c>
      <c r="F82" s="12">
        <v>30</v>
      </c>
      <c r="G82" s="11">
        <f t="shared" si="222"/>
        <v>0.7</v>
      </c>
      <c r="H82" s="11">
        <v>1.35</v>
      </c>
      <c r="I82" s="111">
        <v>1.45</v>
      </c>
      <c r="J82" s="11">
        <v>1</v>
      </c>
      <c r="K82" s="15">
        <v>2</v>
      </c>
      <c r="L82" s="15">
        <v>15</v>
      </c>
      <c r="M82" s="15">
        <v>1.2</v>
      </c>
      <c r="N82" s="46">
        <f>CEILING(E82*M82*Цены1!$E$45,1)</f>
        <v>78</v>
      </c>
      <c r="O82" s="46"/>
      <c r="P82" s="233">
        <f t="shared" si="231"/>
        <v>71</v>
      </c>
      <c r="Q82" s="54">
        <f t="shared" si="169"/>
        <v>41</v>
      </c>
      <c r="R82" s="33">
        <f t="shared" si="223"/>
        <v>127</v>
      </c>
      <c r="S82" s="33">
        <v>1.06</v>
      </c>
      <c r="T82" s="33">
        <f t="shared" si="224"/>
        <v>171.45000000000002</v>
      </c>
      <c r="U82" s="33">
        <f t="shared" si="225"/>
        <v>263.89999999999998</v>
      </c>
      <c r="V82" s="51">
        <f t="shared" si="226"/>
        <v>377</v>
      </c>
      <c r="W82" s="33"/>
      <c r="X82" s="33"/>
      <c r="Y82" s="234">
        <f t="shared" si="233"/>
        <v>82</v>
      </c>
      <c r="Z82" s="54">
        <f t="shared" si="232"/>
        <v>41</v>
      </c>
      <c r="AA82" s="33">
        <f t="shared" si="227"/>
        <v>138</v>
      </c>
      <c r="AB82" s="33">
        <v>12</v>
      </c>
      <c r="AC82" s="33">
        <f t="shared" si="228"/>
        <v>186.3</v>
      </c>
      <c r="AD82" s="33">
        <f t="shared" si="229"/>
        <v>3241.7</v>
      </c>
      <c r="AE82" s="51">
        <f t="shared" si="230"/>
        <v>4631</v>
      </c>
      <c r="AH82" s="3"/>
      <c r="AI82" s="103">
        <f t="shared" si="178"/>
        <v>78</v>
      </c>
      <c r="AJ82" s="54">
        <f t="shared" si="170"/>
        <v>51</v>
      </c>
      <c r="AK82" s="33">
        <f t="shared" si="179"/>
        <v>144</v>
      </c>
      <c r="AL82" s="33">
        <v>1</v>
      </c>
      <c r="AM82" s="33">
        <f t="shared" si="207"/>
        <v>194.4</v>
      </c>
      <c r="AN82" s="33">
        <f t="shared" si="180"/>
        <v>282.09999999999997</v>
      </c>
      <c r="AO82" s="51">
        <f t="shared" si="181"/>
        <v>403</v>
      </c>
      <c r="AR82" s="33">
        <f t="shared" si="182"/>
        <v>286</v>
      </c>
      <c r="AS82" s="54">
        <f t="shared" si="171"/>
        <v>52</v>
      </c>
      <c r="AT82" s="33">
        <f t="shared" si="183"/>
        <v>353</v>
      </c>
      <c r="AU82" s="33">
        <v>1.07</v>
      </c>
      <c r="AV82" s="33">
        <f t="shared" si="208"/>
        <v>476.55</v>
      </c>
      <c r="AW82" s="33">
        <f t="shared" si="184"/>
        <v>739.9</v>
      </c>
      <c r="AX82" s="51">
        <f t="shared" si="185"/>
        <v>1057</v>
      </c>
      <c r="BA82" s="33">
        <f t="shared" si="186"/>
        <v>283</v>
      </c>
      <c r="BB82" s="54">
        <f t="shared" si="172"/>
        <v>52</v>
      </c>
      <c r="BC82" s="33">
        <f t="shared" si="187"/>
        <v>350</v>
      </c>
      <c r="BD82" s="121">
        <f t="shared" si="215"/>
        <v>1.05</v>
      </c>
      <c r="BE82" s="33">
        <f t="shared" si="209"/>
        <v>472.50000000000006</v>
      </c>
      <c r="BF82" s="33">
        <f t="shared" si="188"/>
        <v>719.59999999999991</v>
      </c>
      <c r="BG82" s="51">
        <f t="shared" si="189"/>
        <v>1028</v>
      </c>
      <c r="BJ82" s="33">
        <f t="shared" si="190"/>
        <v>267</v>
      </c>
      <c r="BK82" s="54">
        <f t="shared" si="173"/>
        <v>52</v>
      </c>
      <c r="BL82" s="33">
        <f t="shared" si="191"/>
        <v>334</v>
      </c>
      <c r="BM82" s="33">
        <v>1</v>
      </c>
      <c r="BN82" s="33">
        <f t="shared" si="210"/>
        <v>450.90000000000003</v>
      </c>
      <c r="BO82" s="33">
        <f t="shared" si="192"/>
        <v>654.5</v>
      </c>
      <c r="BP82" s="51">
        <f t="shared" si="193"/>
        <v>935</v>
      </c>
      <c r="BQ82" s="32"/>
      <c r="BR82" s="32"/>
      <c r="BS82" s="33">
        <f t="shared" si="194"/>
        <v>209</v>
      </c>
      <c r="BT82" s="54">
        <f t="shared" si="174"/>
        <v>52</v>
      </c>
      <c r="BU82" s="33">
        <f t="shared" si="195"/>
        <v>276</v>
      </c>
      <c r="BV82" s="33">
        <v>1</v>
      </c>
      <c r="BW82" s="33">
        <f t="shared" si="211"/>
        <v>372.6</v>
      </c>
      <c r="BX82" s="33">
        <f t="shared" si="196"/>
        <v>540.4</v>
      </c>
      <c r="BY82" s="51">
        <f t="shared" si="197"/>
        <v>772</v>
      </c>
      <c r="BZ82" s="32"/>
      <c r="CA82" s="32"/>
      <c r="CB82" s="218" t="s">
        <v>593</v>
      </c>
      <c r="CC82" s="33">
        <f t="shared" si="198"/>
        <v>70</v>
      </c>
      <c r="CD82" s="54">
        <f t="shared" si="175"/>
        <v>51</v>
      </c>
      <c r="CE82" s="33">
        <f t="shared" si="199"/>
        <v>136</v>
      </c>
      <c r="CF82" s="33">
        <v>1</v>
      </c>
      <c r="CG82" s="33">
        <f t="shared" si="212"/>
        <v>183.60000000000002</v>
      </c>
      <c r="CH82" s="33">
        <f t="shared" si="200"/>
        <v>266.7</v>
      </c>
      <c r="CI82" s="51">
        <f t="shared" si="201"/>
        <v>381</v>
      </c>
      <c r="CJ82" s="51">
        <f t="shared" si="216"/>
        <v>459</v>
      </c>
      <c r="CK82" s="51">
        <f t="shared" si="217"/>
        <v>537</v>
      </c>
      <c r="CL82" s="32"/>
      <c r="CM82" s="379"/>
      <c r="CN82" s="211">
        <f t="shared" si="202"/>
        <v>108</v>
      </c>
      <c r="CO82" s="212">
        <f t="shared" si="176"/>
        <v>75</v>
      </c>
      <c r="CP82" s="211">
        <f t="shared" si="203"/>
        <v>198</v>
      </c>
      <c r="CQ82" s="211">
        <v>1</v>
      </c>
      <c r="CR82" s="211">
        <f t="shared" si="213"/>
        <v>267.3</v>
      </c>
      <c r="CS82" s="211">
        <f t="shared" si="204"/>
        <v>387.79999999999995</v>
      </c>
      <c r="CT82" s="213">
        <f t="shared" si="205"/>
        <v>554</v>
      </c>
      <c r="CU82" s="213">
        <f t="shared" si="218"/>
        <v>632</v>
      </c>
      <c r="CV82" s="213">
        <f t="shared" si="219"/>
        <v>710</v>
      </c>
      <c r="CW82" s="32"/>
      <c r="CX82" s="382"/>
      <c r="CY82" s="64">
        <f t="shared" si="206"/>
        <v>124</v>
      </c>
      <c r="CZ82" s="71">
        <f t="shared" si="177"/>
        <v>93</v>
      </c>
      <c r="DA82" s="64">
        <f t="shared" si="124"/>
        <v>232</v>
      </c>
      <c r="DB82" s="64">
        <v>1</v>
      </c>
      <c r="DC82" s="64">
        <f t="shared" si="214"/>
        <v>313.20000000000005</v>
      </c>
      <c r="DD82" s="64">
        <f t="shared" si="125"/>
        <v>454.29999999999995</v>
      </c>
      <c r="DE82" s="66">
        <f t="shared" si="126"/>
        <v>649</v>
      </c>
      <c r="DF82" s="66">
        <f t="shared" si="220"/>
        <v>727</v>
      </c>
      <c r="DG82" s="66">
        <f t="shared" si="221"/>
        <v>805</v>
      </c>
    </row>
    <row r="83" spans="1:111" ht="44.4">
      <c r="A83" s="20" t="s">
        <v>84</v>
      </c>
      <c r="B83" s="3" t="s">
        <v>298</v>
      </c>
      <c r="C83" s="83" t="s">
        <v>298</v>
      </c>
      <c r="D83" s="2" t="s">
        <v>12</v>
      </c>
      <c r="E83" s="7">
        <v>0.25</v>
      </c>
      <c r="F83" s="12">
        <v>30</v>
      </c>
      <c r="G83" s="11">
        <f t="shared" si="222"/>
        <v>0.7</v>
      </c>
      <c r="H83" s="11">
        <v>1.35</v>
      </c>
      <c r="I83" s="111">
        <v>1.45</v>
      </c>
      <c r="J83" s="11">
        <v>1</v>
      </c>
      <c r="K83" s="15">
        <v>2</v>
      </c>
      <c r="L83" s="15">
        <v>15</v>
      </c>
      <c r="M83" s="15">
        <v>1.2</v>
      </c>
      <c r="N83" s="46">
        <f>CEILING(E83*M83*Цены1!$E$45,1)</f>
        <v>90</v>
      </c>
      <c r="O83" s="46"/>
      <c r="P83" s="233">
        <f t="shared" si="231"/>
        <v>82</v>
      </c>
      <c r="Q83" s="54">
        <f t="shared" si="169"/>
        <v>48</v>
      </c>
      <c r="R83" s="33">
        <f t="shared" si="223"/>
        <v>145</v>
      </c>
      <c r="S83" s="33">
        <v>1.06</v>
      </c>
      <c r="T83" s="33">
        <f t="shared" si="224"/>
        <v>195.75</v>
      </c>
      <c r="U83" s="33">
        <f t="shared" si="225"/>
        <v>301</v>
      </c>
      <c r="V83" s="51">
        <f t="shared" si="226"/>
        <v>430</v>
      </c>
      <c r="W83" s="33"/>
      <c r="X83" s="33"/>
      <c r="Y83" s="234">
        <f t="shared" si="233"/>
        <v>94</v>
      </c>
      <c r="Z83" s="54">
        <f t="shared" si="232"/>
        <v>48</v>
      </c>
      <c r="AA83" s="33">
        <f t="shared" si="227"/>
        <v>157</v>
      </c>
      <c r="AB83" s="33">
        <v>13</v>
      </c>
      <c r="AC83" s="33">
        <f t="shared" si="228"/>
        <v>211.95000000000002</v>
      </c>
      <c r="AD83" s="33">
        <f t="shared" si="229"/>
        <v>3995.6</v>
      </c>
      <c r="AE83" s="51">
        <f t="shared" si="230"/>
        <v>5708</v>
      </c>
      <c r="AH83" s="3"/>
      <c r="AI83" s="103">
        <f t="shared" si="178"/>
        <v>90</v>
      </c>
      <c r="AJ83" s="54">
        <f t="shared" si="170"/>
        <v>59</v>
      </c>
      <c r="AK83" s="33">
        <f t="shared" si="179"/>
        <v>164</v>
      </c>
      <c r="AL83" s="33">
        <v>1</v>
      </c>
      <c r="AM83" s="33">
        <f t="shared" si="207"/>
        <v>221.4</v>
      </c>
      <c r="AN83" s="33">
        <f t="shared" si="180"/>
        <v>321.29999999999995</v>
      </c>
      <c r="AO83" s="51">
        <f t="shared" si="181"/>
        <v>459</v>
      </c>
      <c r="AR83" s="33">
        <f t="shared" si="182"/>
        <v>330</v>
      </c>
      <c r="AS83" s="54">
        <f t="shared" si="171"/>
        <v>60</v>
      </c>
      <c r="AT83" s="33">
        <f t="shared" si="183"/>
        <v>405</v>
      </c>
      <c r="AU83" s="33">
        <v>1.07</v>
      </c>
      <c r="AV83" s="33">
        <f t="shared" si="208"/>
        <v>546.75</v>
      </c>
      <c r="AW83" s="33">
        <f t="shared" si="184"/>
        <v>848.4</v>
      </c>
      <c r="AX83" s="51">
        <f t="shared" si="185"/>
        <v>1212</v>
      </c>
      <c r="BA83" s="33">
        <f t="shared" si="186"/>
        <v>327</v>
      </c>
      <c r="BB83" s="54">
        <f t="shared" si="172"/>
        <v>60</v>
      </c>
      <c r="BC83" s="33">
        <f t="shared" si="187"/>
        <v>402</v>
      </c>
      <c r="BD83" s="121">
        <f t="shared" si="215"/>
        <v>1.05</v>
      </c>
      <c r="BE83" s="33">
        <f t="shared" si="209"/>
        <v>542.70000000000005</v>
      </c>
      <c r="BF83" s="33">
        <f t="shared" si="188"/>
        <v>826.69999999999993</v>
      </c>
      <c r="BG83" s="51">
        <f t="shared" si="189"/>
        <v>1181</v>
      </c>
      <c r="BJ83" s="33">
        <f t="shared" si="190"/>
        <v>308</v>
      </c>
      <c r="BK83" s="54">
        <f t="shared" si="173"/>
        <v>60</v>
      </c>
      <c r="BL83" s="33">
        <f t="shared" si="191"/>
        <v>383</v>
      </c>
      <c r="BM83" s="33">
        <v>1</v>
      </c>
      <c r="BN83" s="33">
        <f t="shared" si="210"/>
        <v>517.05000000000007</v>
      </c>
      <c r="BO83" s="33">
        <f t="shared" si="192"/>
        <v>750.4</v>
      </c>
      <c r="BP83" s="51">
        <f t="shared" si="193"/>
        <v>1072</v>
      </c>
      <c r="BQ83" s="32"/>
      <c r="BR83" s="32"/>
      <c r="BS83" s="33">
        <f t="shared" si="194"/>
        <v>242</v>
      </c>
      <c r="BT83" s="54">
        <f t="shared" si="174"/>
        <v>60</v>
      </c>
      <c r="BU83" s="33">
        <f t="shared" si="195"/>
        <v>317</v>
      </c>
      <c r="BV83" s="33">
        <v>1</v>
      </c>
      <c r="BW83" s="33">
        <f t="shared" si="211"/>
        <v>427.95000000000005</v>
      </c>
      <c r="BX83" s="33">
        <f t="shared" si="196"/>
        <v>620.9</v>
      </c>
      <c r="BY83" s="51">
        <f t="shared" si="197"/>
        <v>887</v>
      </c>
      <c r="BZ83" s="32"/>
      <c r="CA83" s="32"/>
      <c r="CB83" s="219"/>
      <c r="CC83" s="33">
        <f t="shared" si="198"/>
        <v>80</v>
      </c>
      <c r="CD83" s="54">
        <f t="shared" si="175"/>
        <v>58</v>
      </c>
      <c r="CE83" s="33">
        <f t="shared" si="199"/>
        <v>153</v>
      </c>
      <c r="CF83" s="33">
        <v>1</v>
      </c>
      <c r="CG83" s="33">
        <f t="shared" si="212"/>
        <v>206.55</v>
      </c>
      <c r="CH83" s="33">
        <f t="shared" si="200"/>
        <v>299.59999999999997</v>
      </c>
      <c r="CI83" s="51">
        <f t="shared" si="201"/>
        <v>428</v>
      </c>
      <c r="CJ83" s="51">
        <f t="shared" si="216"/>
        <v>518</v>
      </c>
      <c r="CK83" s="51">
        <f t="shared" si="217"/>
        <v>608</v>
      </c>
      <c r="CL83" s="32"/>
      <c r="CM83" s="377" t="s">
        <v>594</v>
      </c>
      <c r="CN83" s="211">
        <f t="shared" si="202"/>
        <v>125</v>
      </c>
      <c r="CO83" s="212">
        <f t="shared" si="176"/>
        <v>86</v>
      </c>
      <c r="CP83" s="211">
        <f t="shared" si="203"/>
        <v>226</v>
      </c>
      <c r="CQ83" s="211">
        <v>1</v>
      </c>
      <c r="CR83" s="211">
        <f t="shared" si="213"/>
        <v>305.10000000000002</v>
      </c>
      <c r="CS83" s="211">
        <f t="shared" si="204"/>
        <v>442.4</v>
      </c>
      <c r="CT83" s="213">
        <f t="shared" si="205"/>
        <v>632</v>
      </c>
      <c r="CU83" s="213">
        <f t="shared" si="218"/>
        <v>722</v>
      </c>
      <c r="CV83" s="213">
        <f t="shared" si="219"/>
        <v>812</v>
      </c>
      <c r="CW83" s="32"/>
      <c r="CX83" s="380" t="s">
        <v>595</v>
      </c>
      <c r="CY83" s="64">
        <f t="shared" si="206"/>
        <v>143</v>
      </c>
      <c r="CZ83" s="71">
        <f t="shared" si="177"/>
        <v>107</v>
      </c>
      <c r="DA83" s="64">
        <f t="shared" si="124"/>
        <v>265</v>
      </c>
      <c r="DB83" s="64">
        <v>1</v>
      </c>
      <c r="DC83" s="64">
        <f t="shared" si="214"/>
        <v>357.75</v>
      </c>
      <c r="DD83" s="64">
        <f t="shared" si="125"/>
        <v>519.4</v>
      </c>
      <c r="DE83" s="66">
        <f t="shared" si="126"/>
        <v>742</v>
      </c>
      <c r="DF83" s="66">
        <f t="shared" si="220"/>
        <v>832</v>
      </c>
      <c r="DG83" s="66">
        <f t="shared" si="221"/>
        <v>922</v>
      </c>
    </row>
    <row r="84" spans="1:111" ht="44.4">
      <c r="A84" s="20" t="s">
        <v>85</v>
      </c>
      <c r="B84" s="3" t="s">
        <v>299</v>
      </c>
      <c r="C84" s="83" t="s">
        <v>299</v>
      </c>
      <c r="D84" s="2" t="s">
        <v>12</v>
      </c>
      <c r="E84" s="7">
        <v>0.3</v>
      </c>
      <c r="F84" s="12">
        <v>30</v>
      </c>
      <c r="G84" s="11">
        <f t="shared" si="222"/>
        <v>0.7</v>
      </c>
      <c r="H84" s="11">
        <v>1.35</v>
      </c>
      <c r="I84" s="111">
        <v>1.45</v>
      </c>
      <c r="J84" s="11">
        <v>1</v>
      </c>
      <c r="K84" s="15">
        <v>2</v>
      </c>
      <c r="L84" s="15">
        <v>15</v>
      </c>
      <c r="M84" s="15">
        <v>1.2</v>
      </c>
      <c r="N84" s="46">
        <f>CEILING(E84*M84*Цены1!$E$45,1)</f>
        <v>108</v>
      </c>
      <c r="O84" s="46"/>
      <c r="P84" s="233">
        <f t="shared" si="231"/>
        <v>99</v>
      </c>
      <c r="Q84" s="54">
        <f t="shared" si="169"/>
        <v>57</v>
      </c>
      <c r="R84" s="33">
        <f t="shared" si="223"/>
        <v>171</v>
      </c>
      <c r="S84" s="33">
        <v>1.06</v>
      </c>
      <c r="T84" s="33">
        <f t="shared" si="224"/>
        <v>230.85000000000002</v>
      </c>
      <c r="U84" s="33">
        <f t="shared" si="225"/>
        <v>354.9</v>
      </c>
      <c r="V84" s="51">
        <f t="shared" si="226"/>
        <v>507</v>
      </c>
      <c r="W84" s="33"/>
      <c r="X84" s="33"/>
      <c r="Y84" s="234">
        <f t="shared" si="233"/>
        <v>113</v>
      </c>
      <c r="Z84" s="54">
        <f t="shared" si="232"/>
        <v>57</v>
      </c>
      <c r="AA84" s="33">
        <f t="shared" si="227"/>
        <v>185</v>
      </c>
      <c r="AB84" s="33">
        <v>14</v>
      </c>
      <c r="AC84" s="33">
        <f t="shared" si="228"/>
        <v>249.75000000000003</v>
      </c>
      <c r="AD84" s="33">
        <f t="shared" si="229"/>
        <v>5070.0999999999995</v>
      </c>
      <c r="AE84" s="51">
        <f t="shared" si="230"/>
        <v>7243</v>
      </c>
      <c r="AH84" s="3"/>
      <c r="AI84" s="103">
        <f t="shared" si="178"/>
        <v>108</v>
      </c>
      <c r="AJ84" s="54">
        <f t="shared" si="170"/>
        <v>70</v>
      </c>
      <c r="AK84" s="33">
        <f t="shared" si="179"/>
        <v>193</v>
      </c>
      <c r="AL84" s="33">
        <v>1</v>
      </c>
      <c r="AM84" s="33">
        <f t="shared" si="207"/>
        <v>260.55</v>
      </c>
      <c r="AN84" s="33">
        <f t="shared" si="180"/>
        <v>378</v>
      </c>
      <c r="AO84" s="51">
        <f t="shared" si="181"/>
        <v>540</v>
      </c>
      <c r="AR84" s="33">
        <f t="shared" si="182"/>
        <v>395</v>
      </c>
      <c r="AS84" s="54">
        <f t="shared" si="171"/>
        <v>72</v>
      </c>
      <c r="AT84" s="33">
        <f t="shared" si="183"/>
        <v>482</v>
      </c>
      <c r="AU84" s="33">
        <v>1.07</v>
      </c>
      <c r="AV84" s="33">
        <f t="shared" si="208"/>
        <v>650.70000000000005</v>
      </c>
      <c r="AW84" s="33">
        <f t="shared" si="184"/>
        <v>1010.0999999999999</v>
      </c>
      <c r="AX84" s="51">
        <f t="shared" si="185"/>
        <v>1443</v>
      </c>
      <c r="BA84" s="33">
        <f t="shared" si="186"/>
        <v>392</v>
      </c>
      <c r="BB84" s="54">
        <f t="shared" si="172"/>
        <v>72</v>
      </c>
      <c r="BC84" s="33">
        <f t="shared" si="187"/>
        <v>479</v>
      </c>
      <c r="BD84" s="121">
        <f t="shared" si="215"/>
        <v>1.05</v>
      </c>
      <c r="BE84" s="33">
        <f t="shared" si="209"/>
        <v>646.65000000000009</v>
      </c>
      <c r="BF84" s="33">
        <f t="shared" si="188"/>
        <v>984.9</v>
      </c>
      <c r="BG84" s="51">
        <f t="shared" si="189"/>
        <v>1407</v>
      </c>
      <c r="BJ84" s="33">
        <f t="shared" si="190"/>
        <v>370</v>
      </c>
      <c r="BK84" s="54">
        <f t="shared" si="173"/>
        <v>72</v>
      </c>
      <c r="BL84" s="33">
        <f t="shared" si="191"/>
        <v>457</v>
      </c>
      <c r="BM84" s="33">
        <v>1</v>
      </c>
      <c r="BN84" s="33">
        <f t="shared" si="210"/>
        <v>616.95000000000005</v>
      </c>
      <c r="BO84" s="33">
        <f t="shared" si="192"/>
        <v>894.59999999999991</v>
      </c>
      <c r="BP84" s="51">
        <f t="shared" si="193"/>
        <v>1278</v>
      </c>
      <c r="BQ84" s="32"/>
      <c r="BR84" s="32"/>
      <c r="BS84" s="33">
        <f t="shared" si="194"/>
        <v>290</v>
      </c>
      <c r="BT84" s="54">
        <f t="shared" si="174"/>
        <v>72</v>
      </c>
      <c r="BU84" s="33">
        <f t="shared" si="195"/>
        <v>377</v>
      </c>
      <c r="BV84" s="33">
        <v>1</v>
      </c>
      <c r="BW84" s="33">
        <f t="shared" si="211"/>
        <v>508.95000000000005</v>
      </c>
      <c r="BX84" s="33">
        <f t="shared" si="196"/>
        <v>738.5</v>
      </c>
      <c r="BY84" s="51">
        <f t="shared" si="197"/>
        <v>1055</v>
      </c>
      <c r="BZ84" s="32"/>
      <c r="CA84" s="32"/>
      <c r="CB84" s="220"/>
      <c r="CC84" s="33">
        <f t="shared" si="198"/>
        <v>96</v>
      </c>
      <c r="CD84" s="54">
        <f t="shared" si="175"/>
        <v>70</v>
      </c>
      <c r="CE84" s="33">
        <f t="shared" si="199"/>
        <v>181</v>
      </c>
      <c r="CF84" s="33">
        <v>1</v>
      </c>
      <c r="CG84" s="33">
        <f t="shared" si="212"/>
        <v>244.35000000000002</v>
      </c>
      <c r="CH84" s="33">
        <f t="shared" si="200"/>
        <v>354.9</v>
      </c>
      <c r="CI84" s="51">
        <f t="shared" si="201"/>
        <v>507</v>
      </c>
      <c r="CJ84" s="51">
        <f t="shared" si="216"/>
        <v>615</v>
      </c>
      <c r="CK84" s="51">
        <f t="shared" si="217"/>
        <v>723</v>
      </c>
      <c r="CL84" s="32"/>
      <c r="CM84" s="378"/>
      <c r="CN84" s="211">
        <f t="shared" si="202"/>
        <v>150</v>
      </c>
      <c r="CO84" s="212">
        <f t="shared" si="176"/>
        <v>103</v>
      </c>
      <c r="CP84" s="211">
        <f t="shared" si="203"/>
        <v>268</v>
      </c>
      <c r="CQ84" s="211">
        <v>1</v>
      </c>
      <c r="CR84" s="211">
        <f t="shared" si="213"/>
        <v>361.8</v>
      </c>
      <c r="CS84" s="211">
        <f t="shared" si="204"/>
        <v>525</v>
      </c>
      <c r="CT84" s="213">
        <f t="shared" si="205"/>
        <v>750</v>
      </c>
      <c r="CU84" s="213">
        <f t="shared" si="218"/>
        <v>858</v>
      </c>
      <c r="CV84" s="213">
        <f t="shared" si="219"/>
        <v>966</v>
      </c>
      <c r="CW84" s="32"/>
      <c r="CX84" s="381"/>
      <c r="CY84" s="64">
        <f t="shared" si="206"/>
        <v>171</v>
      </c>
      <c r="CZ84" s="71">
        <f t="shared" si="177"/>
        <v>128</v>
      </c>
      <c r="DA84" s="64">
        <f t="shared" si="124"/>
        <v>314</v>
      </c>
      <c r="DB84" s="64">
        <v>1</v>
      </c>
      <c r="DC84" s="64">
        <f t="shared" si="214"/>
        <v>423.90000000000003</v>
      </c>
      <c r="DD84" s="64">
        <f t="shared" si="125"/>
        <v>615.29999999999995</v>
      </c>
      <c r="DE84" s="66">
        <f t="shared" si="126"/>
        <v>879</v>
      </c>
      <c r="DF84" s="66">
        <f t="shared" si="220"/>
        <v>987</v>
      </c>
      <c r="DG84" s="66">
        <f t="shared" si="221"/>
        <v>1095</v>
      </c>
    </row>
    <row r="85" spans="1:111" ht="44.4">
      <c r="A85" s="20" t="s">
        <v>86</v>
      </c>
      <c r="B85" s="3" t="s">
        <v>300</v>
      </c>
      <c r="C85" s="83" t="s">
        <v>300</v>
      </c>
      <c r="D85" s="2" t="s">
        <v>12</v>
      </c>
      <c r="E85" s="7">
        <v>0.35</v>
      </c>
      <c r="F85" s="12">
        <v>30</v>
      </c>
      <c r="G85" s="11">
        <f t="shared" si="222"/>
        <v>0.7</v>
      </c>
      <c r="H85" s="11">
        <v>1.35</v>
      </c>
      <c r="I85" s="111">
        <v>1.45</v>
      </c>
      <c r="J85" s="11">
        <v>1</v>
      </c>
      <c r="K85" s="15">
        <v>2</v>
      </c>
      <c r="L85" s="15">
        <v>15</v>
      </c>
      <c r="M85" s="15">
        <v>1.2</v>
      </c>
      <c r="N85" s="46">
        <f>CEILING(E85*M85*Цены1!$E$45,1)</f>
        <v>126</v>
      </c>
      <c r="O85" s="46"/>
      <c r="P85" s="233">
        <f t="shared" si="231"/>
        <v>115</v>
      </c>
      <c r="Q85" s="54">
        <f t="shared" si="169"/>
        <v>67</v>
      </c>
      <c r="R85" s="33">
        <f t="shared" si="223"/>
        <v>197</v>
      </c>
      <c r="S85" s="33">
        <v>1.06</v>
      </c>
      <c r="T85" s="33">
        <f t="shared" si="224"/>
        <v>265.95000000000005</v>
      </c>
      <c r="U85" s="33">
        <f t="shared" si="225"/>
        <v>408.79999999999995</v>
      </c>
      <c r="V85" s="51">
        <f t="shared" si="226"/>
        <v>584</v>
      </c>
      <c r="W85" s="33"/>
      <c r="X85" s="33"/>
      <c r="Y85" s="234">
        <f t="shared" si="233"/>
        <v>132</v>
      </c>
      <c r="Z85" s="54">
        <f t="shared" si="232"/>
        <v>67</v>
      </c>
      <c r="AA85" s="33">
        <f t="shared" si="227"/>
        <v>214</v>
      </c>
      <c r="AB85" s="33">
        <v>15</v>
      </c>
      <c r="AC85" s="33">
        <f t="shared" si="228"/>
        <v>288.90000000000003</v>
      </c>
      <c r="AD85" s="33">
        <f t="shared" si="229"/>
        <v>6283.9</v>
      </c>
      <c r="AE85" s="51">
        <f t="shared" si="230"/>
        <v>8977</v>
      </c>
      <c r="AH85" s="3"/>
      <c r="AI85" s="103">
        <f t="shared" si="178"/>
        <v>126</v>
      </c>
      <c r="AJ85" s="54">
        <f t="shared" si="170"/>
        <v>82</v>
      </c>
      <c r="AK85" s="33">
        <f t="shared" si="179"/>
        <v>223</v>
      </c>
      <c r="AL85" s="33">
        <v>1</v>
      </c>
      <c r="AM85" s="33">
        <f t="shared" si="207"/>
        <v>301.05</v>
      </c>
      <c r="AN85" s="33">
        <f t="shared" si="180"/>
        <v>436.79999999999995</v>
      </c>
      <c r="AO85" s="51">
        <f t="shared" si="181"/>
        <v>624</v>
      </c>
      <c r="AR85" s="33">
        <f t="shared" si="182"/>
        <v>461</v>
      </c>
      <c r="AS85" s="54">
        <f t="shared" si="171"/>
        <v>83</v>
      </c>
      <c r="AT85" s="33">
        <f t="shared" si="183"/>
        <v>559</v>
      </c>
      <c r="AU85" s="33">
        <v>1.07</v>
      </c>
      <c r="AV85" s="33">
        <f t="shared" si="208"/>
        <v>754.65000000000009</v>
      </c>
      <c r="AW85" s="33">
        <f t="shared" si="184"/>
        <v>1171.0999999999999</v>
      </c>
      <c r="AX85" s="51">
        <f t="shared" si="185"/>
        <v>1673</v>
      </c>
      <c r="BA85" s="33">
        <f t="shared" si="186"/>
        <v>457</v>
      </c>
      <c r="BB85" s="54">
        <f t="shared" si="172"/>
        <v>83</v>
      </c>
      <c r="BC85" s="33">
        <f t="shared" si="187"/>
        <v>555</v>
      </c>
      <c r="BD85" s="121">
        <f t="shared" si="215"/>
        <v>1.05</v>
      </c>
      <c r="BE85" s="33">
        <f t="shared" si="209"/>
        <v>749.25</v>
      </c>
      <c r="BF85" s="33">
        <f t="shared" si="188"/>
        <v>1141</v>
      </c>
      <c r="BG85" s="51">
        <f t="shared" si="189"/>
        <v>1630</v>
      </c>
      <c r="BJ85" s="33">
        <f t="shared" si="190"/>
        <v>431</v>
      </c>
      <c r="BK85" s="54">
        <f t="shared" si="173"/>
        <v>83</v>
      </c>
      <c r="BL85" s="33">
        <f t="shared" si="191"/>
        <v>529</v>
      </c>
      <c r="BM85" s="33">
        <v>1</v>
      </c>
      <c r="BN85" s="33">
        <f t="shared" si="210"/>
        <v>714.15000000000009</v>
      </c>
      <c r="BO85" s="33">
        <f t="shared" si="192"/>
        <v>1036</v>
      </c>
      <c r="BP85" s="51">
        <f t="shared" si="193"/>
        <v>1480</v>
      </c>
      <c r="BQ85" s="32"/>
      <c r="BR85" s="32"/>
      <c r="BS85" s="33">
        <f t="shared" si="194"/>
        <v>338</v>
      </c>
      <c r="BT85" s="54">
        <f t="shared" si="174"/>
        <v>83</v>
      </c>
      <c r="BU85" s="33">
        <f t="shared" si="195"/>
        <v>436</v>
      </c>
      <c r="BV85" s="33">
        <v>1</v>
      </c>
      <c r="BW85" s="33">
        <f t="shared" si="211"/>
        <v>588.6</v>
      </c>
      <c r="BX85" s="33">
        <f t="shared" si="196"/>
        <v>854</v>
      </c>
      <c r="BY85" s="51">
        <f t="shared" si="197"/>
        <v>1220</v>
      </c>
      <c r="BZ85" s="32"/>
      <c r="CA85" s="32"/>
      <c r="CB85" s="218" t="s">
        <v>593</v>
      </c>
      <c r="CC85" s="33">
        <f t="shared" si="198"/>
        <v>112</v>
      </c>
      <c r="CD85" s="54">
        <f t="shared" si="175"/>
        <v>81</v>
      </c>
      <c r="CE85" s="33">
        <f t="shared" si="199"/>
        <v>208</v>
      </c>
      <c r="CF85" s="33">
        <v>1</v>
      </c>
      <c r="CG85" s="33">
        <f t="shared" si="212"/>
        <v>280.8</v>
      </c>
      <c r="CH85" s="33">
        <f t="shared" si="200"/>
        <v>407.4</v>
      </c>
      <c r="CI85" s="51">
        <f t="shared" si="201"/>
        <v>582</v>
      </c>
      <c r="CJ85" s="51">
        <f t="shared" si="216"/>
        <v>708</v>
      </c>
      <c r="CK85" s="51">
        <f t="shared" si="217"/>
        <v>834</v>
      </c>
      <c r="CL85" s="32"/>
      <c r="CM85" s="379"/>
      <c r="CN85" s="211">
        <f t="shared" si="202"/>
        <v>174</v>
      </c>
      <c r="CO85" s="212">
        <f t="shared" si="176"/>
        <v>120</v>
      </c>
      <c r="CP85" s="211">
        <f t="shared" si="203"/>
        <v>309</v>
      </c>
      <c r="CQ85" s="211">
        <v>1</v>
      </c>
      <c r="CR85" s="211">
        <f t="shared" si="213"/>
        <v>417.15000000000003</v>
      </c>
      <c r="CS85" s="211">
        <f t="shared" si="204"/>
        <v>605.5</v>
      </c>
      <c r="CT85" s="213">
        <f t="shared" si="205"/>
        <v>865</v>
      </c>
      <c r="CU85" s="213">
        <f t="shared" si="218"/>
        <v>991</v>
      </c>
      <c r="CV85" s="213">
        <f t="shared" si="219"/>
        <v>1117</v>
      </c>
      <c r="CW85" s="32"/>
      <c r="CX85" s="382"/>
      <c r="CY85" s="64">
        <f t="shared" si="206"/>
        <v>200</v>
      </c>
      <c r="CZ85" s="71">
        <f t="shared" si="177"/>
        <v>149</v>
      </c>
      <c r="DA85" s="64">
        <f t="shared" si="124"/>
        <v>364</v>
      </c>
      <c r="DB85" s="64">
        <v>1</v>
      </c>
      <c r="DC85" s="64">
        <f t="shared" si="214"/>
        <v>491.40000000000003</v>
      </c>
      <c r="DD85" s="64">
        <f t="shared" si="125"/>
        <v>712.59999999999991</v>
      </c>
      <c r="DE85" s="66">
        <f t="shared" si="126"/>
        <v>1018</v>
      </c>
      <c r="DF85" s="66">
        <f t="shared" si="220"/>
        <v>1144</v>
      </c>
      <c r="DG85" s="66">
        <f t="shared" si="221"/>
        <v>1270</v>
      </c>
    </row>
    <row r="86" spans="1:111" ht="44.4">
      <c r="A86" s="20" t="s">
        <v>87</v>
      </c>
      <c r="B86" s="3" t="s">
        <v>301</v>
      </c>
      <c r="C86" s="83" t="s">
        <v>301</v>
      </c>
      <c r="D86" s="2" t="s">
        <v>12</v>
      </c>
      <c r="E86" s="7">
        <v>0.4</v>
      </c>
      <c r="F86" s="12">
        <v>30</v>
      </c>
      <c r="G86" s="11">
        <f t="shared" si="222"/>
        <v>0.7</v>
      </c>
      <c r="H86" s="11">
        <v>1.35</v>
      </c>
      <c r="I86" s="111">
        <v>1.45</v>
      </c>
      <c r="J86" s="11">
        <v>1</v>
      </c>
      <c r="K86" s="15">
        <v>2</v>
      </c>
      <c r="L86" s="15">
        <v>15</v>
      </c>
      <c r="M86" s="15">
        <v>1.2</v>
      </c>
      <c r="N86" s="46">
        <f>CEILING(E86*M86*Цены1!$E$45,1)</f>
        <v>144</v>
      </c>
      <c r="O86" s="46"/>
      <c r="P86" s="233">
        <f t="shared" si="231"/>
        <v>132</v>
      </c>
      <c r="Q86" s="54">
        <f t="shared" si="169"/>
        <v>76</v>
      </c>
      <c r="R86" s="33">
        <f t="shared" si="223"/>
        <v>223</v>
      </c>
      <c r="S86" s="33">
        <v>1.06</v>
      </c>
      <c r="T86" s="33">
        <f t="shared" si="224"/>
        <v>301.05</v>
      </c>
      <c r="U86" s="33">
        <f t="shared" si="225"/>
        <v>463.4</v>
      </c>
      <c r="V86" s="51">
        <f t="shared" si="226"/>
        <v>662</v>
      </c>
      <c r="W86" s="33"/>
      <c r="X86" s="33"/>
      <c r="Y86" s="234">
        <f t="shared" si="233"/>
        <v>150</v>
      </c>
      <c r="Z86" s="54">
        <f t="shared" si="232"/>
        <v>76</v>
      </c>
      <c r="AA86" s="33">
        <f t="shared" si="227"/>
        <v>241</v>
      </c>
      <c r="AB86" s="33">
        <v>16</v>
      </c>
      <c r="AC86" s="33">
        <f t="shared" si="228"/>
        <v>325.35000000000002</v>
      </c>
      <c r="AD86" s="33">
        <f t="shared" si="229"/>
        <v>7548.7999999999993</v>
      </c>
      <c r="AE86" s="51">
        <f t="shared" si="230"/>
        <v>10784</v>
      </c>
      <c r="AH86" s="3"/>
      <c r="AI86" s="103">
        <f t="shared" si="178"/>
        <v>144</v>
      </c>
      <c r="AJ86" s="54">
        <f t="shared" si="170"/>
        <v>94</v>
      </c>
      <c r="AK86" s="33">
        <f t="shared" si="179"/>
        <v>253</v>
      </c>
      <c r="AL86" s="33">
        <v>1</v>
      </c>
      <c r="AM86" s="33">
        <f t="shared" si="207"/>
        <v>341.55</v>
      </c>
      <c r="AN86" s="33">
        <f t="shared" si="180"/>
        <v>495.59999999999997</v>
      </c>
      <c r="AO86" s="51">
        <f t="shared" si="181"/>
        <v>708</v>
      </c>
      <c r="AR86" s="33">
        <f t="shared" si="182"/>
        <v>527</v>
      </c>
      <c r="AS86" s="54">
        <f t="shared" si="171"/>
        <v>95</v>
      </c>
      <c r="AT86" s="33">
        <f t="shared" si="183"/>
        <v>637</v>
      </c>
      <c r="AU86" s="33">
        <v>1.07</v>
      </c>
      <c r="AV86" s="33">
        <f t="shared" si="208"/>
        <v>859.95</v>
      </c>
      <c r="AW86" s="33">
        <f t="shared" si="184"/>
        <v>1334.8999999999999</v>
      </c>
      <c r="AX86" s="51">
        <f t="shared" si="185"/>
        <v>1907</v>
      </c>
      <c r="BA86" s="33">
        <f t="shared" si="186"/>
        <v>522</v>
      </c>
      <c r="BB86" s="54">
        <f t="shared" si="172"/>
        <v>95</v>
      </c>
      <c r="BC86" s="33">
        <f t="shared" si="187"/>
        <v>632</v>
      </c>
      <c r="BD86" s="121">
        <f t="shared" si="215"/>
        <v>1.05</v>
      </c>
      <c r="BE86" s="33">
        <f t="shared" si="209"/>
        <v>853.2</v>
      </c>
      <c r="BF86" s="33">
        <f t="shared" si="188"/>
        <v>1299.1999999999998</v>
      </c>
      <c r="BG86" s="51">
        <f t="shared" si="189"/>
        <v>1856</v>
      </c>
      <c r="BJ86" s="33">
        <f t="shared" si="190"/>
        <v>493</v>
      </c>
      <c r="BK86" s="54">
        <f t="shared" si="173"/>
        <v>95</v>
      </c>
      <c r="BL86" s="33">
        <f t="shared" si="191"/>
        <v>603</v>
      </c>
      <c r="BM86" s="33">
        <v>1</v>
      </c>
      <c r="BN86" s="33">
        <f t="shared" si="210"/>
        <v>814.05000000000007</v>
      </c>
      <c r="BO86" s="33">
        <f t="shared" si="192"/>
        <v>1180.8999999999999</v>
      </c>
      <c r="BP86" s="51">
        <f t="shared" si="193"/>
        <v>1687</v>
      </c>
      <c r="BQ86" s="32"/>
      <c r="BR86" s="32"/>
      <c r="BS86" s="33">
        <f t="shared" si="194"/>
        <v>386</v>
      </c>
      <c r="BT86" s="54">
        <f t="shared" si="174"/>
        <v>95</v>
      </c>
      <c r="BU86" s="33">
        <f t="shared" si="195"/>
        <v>496</v>
      </c>
      <c r="BV86" s="33">
        <v>1</v>
      </c>
      <c r="BW86" s="33">
        <f t="shared" si="211"/>
        <v>669.6</v>
      </c>
      <c r="BX86" s="33">
        <f t="shared" si="196"/>
        <v>971.59999999999991</v>
      </c>
      <c r="BY86" s="51">
        <f t="shared" si="197"/>
        <v>1388</v>
      </c>
      <c r="BZ86" s="32"/>
      <c r="CA86" s="32"/>
      <c r="CB86" s="219"/>
      <c r="CC86" s="33">
        <f t="shared" si="198"/>
        <v>128</v>
      </c>
      <c r="CD86" s="54">
        <f t="shared" si="175"/>
        <v>93</v>
      </c>
      <c r="CE86" s="33">
        <f t="shared" si="199"/>
        <v>236</v>
      </c>
      <c r="CF86" s="33">
        <v>1</v>
      </c>
      <c r="CG86" s="33">
        <f t="shared" si="212"/>
        <v>318.60000000000002</v>
      </c>
      <c r="CH86" s="33">
        <f t="shared" si="200"/>
        <v>461.99999999999994</v>
      </c>
      <c r="CI86" s="51">
        <f t="shared" si="201"/>
        <v>660</v>
      </c>
      <c r="CJ86" s="51">
        <f t="shared" si="216"/>
        <v>804</v>
      </c>
      <c r="CK86" s="51">
        <f t="shared" si="217"/>
        <v>948</v>
      </c>
      <c r="CL86" s="32"/>
      <c r="CM86" s="377" t="s">
        <v>594</v>
      </c>
      <c r="CN86" s="211">
        <f t="shared" si="202"/>
        <v>199</v>
      </c>
      <c r="CO86" s="212">
        <f t="shared" si="176"/>
        <v>137</v>
      </c>
      <c r="CP86" s="211">
        <f t="shared" si="203"/>
        <v>351</v>
      </c>
      <c r="CQ86" s="211">
        <v>1</v>
      </c>
      <c r="CR86" s="211">
        <f t="shared" si="213"/>
        <v>473.85</v>
      </c>
      <c r="CS86" s="211">
        <f t="shared" si="204"/>
        <v>687.4</v>
      </c>
      <c r="CT86" s="213">
        <f t="shared" si="205"/>
        <v>982</v>
      </c>
      <c r="CU86" s="213">
        <f t="shared" si="218"/>
        <v>1126</v>
      </c>
      <c r="CV86" s="213">
        <f t="shared" si="219"/>
        <v>1270</v>
      </c>
      <c r="CW86" s="32"/>
      <c r="CX86" s="380" t="s">
        <v>595</v>
      </c>
      <c r="CY86" s="64">
        <f t="shared" si="206"/>
        <v>228</v>
      </c>
      <c r="CZ86" s="71">
        <f t="shared" si="177"/>
        <v>170</v>
      </c>
      <c r="DA86" s="64">
        <f t="shared" si="124"/>
        <v>413</v>
      </c>
      <c r="DB86" s="64">
        <v>1</v>
      </c>
      <c r="DC86" s="64">
        <f t="shared" si="214"/>
        <v>557.55000000000007</v>
      </c>
      <c r="DD86" s="64">
        <f t="shared" si="125"/>
        <v>808.5</v>
      </c>
      <c r="DE86" s="66">
        <f t="shared" si="126"/>
        <v>1155</v>
      </c>
      <c r="DF86" s="66">
        <f t="shared" si="220"/>
        <v>1299</v>
      </c>
      <c r="DG86" s="66">
        <f t="shared" si="221"/>
        <v>1443</v>
      </c>
    </row>
    <row r="87" spans="1:111" ht="44.4">
      <c r="A87" s="20" t="s">
        <v>88</v>
      </c>
      <c r="B87" s="3" t="s">
        <v>302</v>
      </c>
      <c r="C87" s="83" t="s">
        <v>302</v>
      </c>
      <c r="D87" s="2" t="s">
        <v>12</v>
      </c>
      <c r="E87" s="7">
        <v>0.45</v>
      </c>
      <c r="F87" s="12">
        <v>30</v>
      </c>
      <c r="G87" s="11">
        <f t="shared" si="222"/>
        <v>0.7</v>
      </c>
      <c r="H87" s="11">
        <v>1.35</v>
      </c>
      <c r="I87" s="111">
        <v>1.45</v>
      </c>
      <c r="J87" s="11">
        <v>1</v>
      </c>
      <c r="K87" s="15">
        <v>2</v>
      </c>
      <c r="L87" s="15">
        <v>15</v>
      </c>
      <c r="M87" s="15">
        <v>1.2</v>
      </c>
      <c r="N87" s="46">
        <f>CEILING(E87*M87*Цены1!$E$45,1)</f>
        <v>162</v>
      </c>
      <c r="O87" s="46"/>
      <c r="P87" s="233">
        <f t="shared" si="231"/>
        <v>148</v>
      </c>
      <c r="Q87" s="54">
        <f t="shared" si="169"/>
        <v>86</v>
      </c>
      <c r="R87" s="33">
        <f t="shared" si="223"/>
        <v>249</v>
      </c>
      <c r="S87" s="33">
        <v>1.06</v>
      </c>
      <c r="T87" s="33">
        <f t="shared" si="224"/>
        <v>336.15000000000003</v>
      </c>
      <c r="U87" s="33">
        <f t="shared" si="225"/>
        <v>517.29999999999995</v>
      </c>
      <c r="V87" s="51">
        <f t="shared" si="226"/>
        <v>739</v>
      </c>
      <c r="W87" s="33"/>
      <c r="X87" s="33"/>
      <c r="Y87" s="234">
        <f t="shared" si="233"/>
        <v>169</v>
      </c>
      <c r="Z87" s="54">
        <f t="shared" si="232"/>
        <v>86</v>
      </c>
      <c r="AA87" s="33">
        <f t="shared" si="227"/>
        <v>270</v>
      </c>
      <c r="AB87" s="33">
        <v>17</v>
      </c>
      <c r="AC87" s="33">
        <f t="shared" si="228"/>
        <v>364.5</v>
      </c>
      <c r="AD87" s="33">
        <f t="shared" si="229"/>
        <v>8985.1999999999989</v>
      </c>
      <c r="AE87" s="51">
        <f t="shared" si="230"/>
        <v>12836</v>
      </c>
      <c r="AH87" s="3"/>
      <c r="AI87" s="103">
        <f t="shared" si="178"/>
        <v>162</v>
      </c>
      <c r="AJ87" s="54">
        <f t="shared" si="170"/>
        <v>105</v>
      </c>
      <c r="AK87" s="33">
        <f t="shared" si="179"/>
        <v>282</v>
      </c>
      <c r="AL87" s="33">
        <v>1</v>
      </c>
      <c r="AM87" s="33">
        <f t="shared" si="207"/>
        <v>380.70000000000005</v>
      </c>
      <c r="AN87" s="33">
        <f t="shared" si="180"/>
        <v>552.29999999999995</v>
      </c>
      <c r="AO87" s="51">
        <f t="shared" si="181"/>
        <v>789</v>
      </c>
      <c r="AR87" s="33">
        <f t="shared" si="182"/>
        <v>593</v>
      </c>
      <c r="AS87" s="54">
        <f t="shared" si="171"/>
        <v>107</v>
      </c>
      <c r="AT87" s="33">
        <f t="shared" si="183"/>
        <v>715</v>
      </c>
      <c r="AU87" s="33">
        <v>1.07</v>
      </c>
      <c r="AV87" s="33">
        <f t="shared" si="208"/>
        <v>965.25000000000011</v>
      </c>
      <c r="AW87" s="33">
        <f t="shared" si="184"/>
        <v>1498</v>
      </c>
      <c r="AX87" s="51">
        <f t="shared" si="185"/>
        <v>2140</v>
      </c>
      <c r="BA87" s="33">
        <f t="shared" si="186"/>
        <v>587</v>
      </c>
      <c r="BB87" s="54">
        <f t="shared" si="172"/>
        <v>107</v>
      </c>
      <c r="BC87" s="33">
        <f t="shared" si="187"/>
        <v>709</v>
      </c>
      <c r="BD87" s="121">
        <f t="shared" si="215"/>
        <v>1.05</v>
      </c>
      <c r="BE87" s="33">
        <f t="shared" si="209"/>
        <v>957.15000000000009</v>
      </c>
      <c r="BF87" s="33">
        <f t="shared" si="188"/>
        <v>1457.3999999999999</v>
      </c>
      <c r="BG87" s="51">
        <f t="shared" si="189"/>
        <v>2082</v>
      </c>
      <c r="BJ87" s="33">
        <f t="shared" si="190"/>
        <v>555</v>
      </c>
      <c r="BK87" s="54">
        <f t="shared" si="173"/>
        <v>107</v>
      </c>
      <c r="BL87" s="33">
        <f t="shared" si="191"/>
        <v>677</v>
      </c>
      <c r="BM87" s="33">
        <v>1</v>
      </c>
      <c r="BN87" s="33">
        <f t="shared" si="210"/>
        <v>913.95</v>
      </c>
      <c r="BO87" s="33">
        <f t="shared" si="192"/>
        <v>1325.8</v>
      </c>
      <c r="BP87" s="51">
        <f t="shared" si="193"/>
        <v>1894</v>
      </c>
      <c r="BQ87" s="32"/>
      <c r="BR87" s="32"/>
      <c r="BS87" s="33">
        <f t="shared" si="194"/>
        <v>435</v>
      </c>
      <c r="BT87" s="54">
        <f t="shared" si="174"/>
        <v>107</v>
      </c>
      <c r="BU87" s="33">
        <f t="shared" si="195"/>
        <v>557</v>
      </c>
      <c r="BV87" s="33">
        <v>1</v>
      </c>
      <c r="BW87" s="33">
        <f t="shared" si="211"/>
        <v>751.95</v>
      </c>
      <c r="BX87" s="33">
        <f t="shared" si="196"/>
        <v>1090.5999999999999</v>
      </c>
      <c r="BY87" s="51">
        <f t="shared" si="197"/>
        <v>1558</v>
      </c>
      <c r="BZ87" s="32"/>
      <c r="CA87" s="32"/>
      <c r="CB87" s="220"/>
      <c r="CC87" s="33">
        <f t="shared" si="198"/>
        <v>144</v>
      </c>
      <c r="CD87" s="54">
        <f t="shared" si="175"/>
        <v>104</v>
      </c>
      <c r="CE87" s="33">
        <f t="shared" si="199"/>
        <v>263</v>
      </c>
      <c r="CF87" s="33">
        <v>1</v>
      </c>
      <c r="CG87" s="33">
        <f t="shared" si="212"/>
        <v>355.05</v>
      </c>
      <c r="CH87" s="33">
        <f t="shared" si="200"/>
        <v>515.19999999999993</v>
      </c>
      <c r="CI87" s="51">
        <f t="shared" si="201"/>
        <v>736</v>
      </c>
      <c r="CJ87" s="51">
        <f t="shared" si="216"/>
        <v>898</v>
      </c>
      <c r="CK87" s="51">
        <f t="shared" si="217"/>
        <v>1060</v>
      </c>
      <c r="CL87" s="32"/>
      <c r="CM87" s="378"/>
      <c r="CN87" s="211">
        <f t="shared" si="202"/>
        <v>224</v>
      </c>
      <c r="CO87" s="212">
        <f t="shared" si="176"/>
        <v>154</v>
      </c>
      <c r="CP87" s="211">
        <f t="shared" si="203"/>
        <v>393</v>
      </c>
      <c r="CQ87" s="211">
        <v>1</v>
      </c>
      <c r="CR87" s="211">
        <f t="shared" si="213"/>
        <v>530.55000000000007</v>
      </c>
      <c r="CS87" s="211">
        <f t="shared" si="204"/>
        <v>769.3</v>
      </c>
      <c r="CT87" s="213">
        <f t="shared" si="205"/>
        <v>1099</v>
      </c>
      <c r="CU87" s="213">
        <f t="shared" si="218"/>
        <v>1261</v>
      </c>
      <c r="CV87" s="213">
        <f t="shared" si="219"/>
        <v>1423</v>
      </c>
      <c r="CW87" s="32"/>
      <c r="CX87" s="381"/>
      <c r="CY87" s="64">
        <f t="shared" si="206"/>
        <v>256</v>
      </c>
      <c r="CZ87" s="71">
        <f t="shared" si="177"/>
        <v>192</v>
      </c>
      <c r="DA87" s="64">
        <f t="shared" si="124"/>
        <v>463</v>
      </c>
      <c r="DB87" s="64">
        <v>1</v>
      </c>
      <c r="DC87" s="64">
        <f t="shared" si="214"/>
        <v>625.05000000000007</v>
      </c>
      <c r="DD87" s="64">
        <f t="shared" si="125"/>
        <v>906.49999999999989</v>
      </c>
      <c r="DE87" s="66">
        <f t="shared" si="126"/>
        <v>1295</v>
      </c>
      <c r="DF87" s="66">
        <f t="shared" si="220"/>
        <v>1457</v>
      </c>
      <c r="DG87" s="66">
        <f t="shared" si="221"/>
        <v>1619</v>
      </c>
    </row>
    <row r="88" spans="1:111" ht="44.4">
      <c r="A88" s="20" t="s">
        <v>89</v>
      </c>
      <c r="B88" s="3" t="s">
        <v>303</v>
      </c>
      <c r="C88" s="83" t="s">
        <v>303</v>
      </c>
      <c r="D88" s="2" t="s">
        <v>12</v>
      </c>
      <c r="E88" s="7">
        <v>0.5</v>
      </c>
      <c r="F88" s="12">
        <v>30</v>
      </c>
      <c r="G88" s="11">
        <f t="shared" si="222"/>
        <v>0.7</v>
      </c>
      <c r="H88" s="11">
        <v>1.35</v>
      </c>
      <c r="I88" s="111">
        <v>1.45</v>
      </c>
      <c r="J88" s="11">
        <v>1</v>
      </c>
      <c r="K88" s="15">
        <v>2</v>
      </c>
      <c r="L88" s="15">
        <v>15</v>
      </c>
      <c r="M88" s="15">
        <v>1.2</v>
      </c>
      <c r="N88" s="46">
        <f>CEILING(E88*M88*Цены1!$E$45,1)</f>
        <v>180</v>
      </c>
      <c r="O88" s="46"/>
      <c r="P88" s="233">
        <f t="shared" si="231"/>
        <v>164</v>
      </c>
      <c r="Q88" s="54">
        <f t="shared" si="169"/>
        <v>95</v>
      </c>
      <c r="R88" s="33">
        <f t="shared" si="223"/>
        <v>274</v>
      </c>
      <c r="S88" s="33">
        <v>1.06</v>
      </c>
      <c r="T88" s="33">
        <f t="shared" si="224"/>
        <v>369.90000000000003</v>
      </c>
      <c r="U88" s="33">
        <f t="shared" si="225"/>
        <v>569.09999999999991</v>
      </c>
      <c r="V88" s="51">
        <f t="shared" si="226"/>
        <v>813</v>
      </c>
      <c r="W88" s="33"/>
      <c r="X88" s="33"/>
      <c r="Y88" s="234">
        <f t="shared" si="233"/>
        <v>188</v>
      </c>
      <c r="Z88" s="54">
        <f t="shared" si="232"/>
        <v>95</v>
      </c>
      <c r="AA88" s="33">
        <f t="shared" si="227"/>
        <v>298</v>
      </c>
      <c r="AB88" s="33">
        <v>18</v>
      </c>
      <c r="AC88" s="33">
        <f t="shared" si="228"/>
        <v>402.3</v>
      </c>
      <c r="AD88" s="33">
        <f t="shared" si="229"/>
        <v>10500.699999999999</v>
      </c>
      <c r="AE88" s="51">
        <f t="shared" si="230"/>
        <v>15001</v>
      </c>
      <c r="AH88" s="3"/>
      <c r="AI88" s="103">
        <f t="shared" si="178"/>
        <v>180</v>
      </c>
      <c r="AJ88" s="54">
        <f t="shared" si="170"/>
        <v>117</v>
      </c>
      <c r="AK88" s="33">
        <f t="shared" si="179"/>
        <v>312</v>
      </c>
      <c r="AL88" s="33">
        <v>1</v>
      </c>
      <c r="AM88" s="33">
        <f t="shared" si="207"/>
        <v>421.20000000000005</v>
      </c>
      <c r="AN88" s="33">
        <f t="shared" si="180"/>
        <v>611.09999999999991</v>
      </c>
      <c r="AO88" s="51">
        <f t="shared" si="181"/>
        <v>873</v>
      </c>
      <c r="AR88" s="33">
        <f t="shared" si="182"/>
        <v>659</v>
      </c>
      <c r="AS88" s="54">
        <f t="shared" si="171"/>
        <v>119</v>
      </c>
      <c r="AT88" s="33">
        <f t="shared" si="183"/>
        <v>793</v>
      </c>
      <c r="AU88" s="33">
        <v>1.07</v>
      </c>
      <c r="AV88" s="33">
        <f t="shared" si="208"/>
        <v>1070.5500000000002</v>
      </c>
      <c r="AW88" s="33">
        <f t="shared" si="184"/>
        <v>1661.1</v>
      </c>
      <c r="AX88" s="51">
        <f t="shared" si="185"/>
        <v>2373</v>
      </c>
      <c r="BA88" s="33">
        <f t="shared" si="186"/>
        <v>653</v>
      </c>
      <c r="BB88" s="54">
        <f t="shared" si="172"/>
        <v>119</v>
      </c>
      <c r="BC88" s="33">
        <f t="shared" si="187"/>
        <v>787</v>
      </c>
      <c r="BD88" s="121">
        <f t="shared" si="215"/>
        <v>1.05</v>
      </c>
      <c r="BE88" s="33">
        <f t="shared" si="209"/>
        <v>1062.45</v>
      </c>
      <c r="BF88" s="33">
        <f t="shared" si="188"/>
        <v>1617.6999999999998</v>
      </c>
      <c r="BG88" s="51">
        <f t="shared" si="189"/>
        <v>2311</v>
      </c>
      <c r="BJ88" s="33">
        <f t="shared" si="190"/>
        <v>616</v>
      </c>
      <c r="BK88" s="54">
        <f t="shared" si="173"/>
        <v>119</v>
      </c>
      <c r="BL88" s="33">
        <f t="shared" si="191"/>
        <v>750</v>
      </c>
      <c r="BM88" s="33">
        <v>1</v>
      </c>
      <c r="BN88" s="33">
        <f t="shared" si="210"/>
        <v>1012.5000000000001</v>
      </c>
      <c r="BO88" s="33">
        <f t="shared" si="192"/>
        <v>1468.6</v>
      </c>
      <c r="BP88" s="51">
        <f t="shared" si="193"/>
        <v>2098</v>
      </c>
      <c r="BQ88" s="32"/>
      <c r="BR88" s="32"/>
      <c r="BS88" s="33">
        <f t="shared" si="194"/>
        <v>483</v>
      </c>
      <c r="BT88" s="54">
        <f t="shared" si="174"/>
        <v>119</v>
      </c>
      <c r="BU88" s="33">
        <f t="shared" si="195"/>
        <v>617</v>
      </c>
      <c r="BV88" s="33">
        <v>1</v>
      </c>
      <c r="BW88" s="33">
        <f t="shared" si="211"/>
        <v>832.95</v>
      </c>
      <c r="BX88" s="33">
        <f t="shared" si="196"/>
        <v>1208.1999999999998</v>
      </c>
      <c r="BY88" s="51">
        <f t="shared" si="197"/>
        <v>1726</v>
      </c>
      <c r="BZ88" s="32"/>
      <c r="CA88" s="32"/>
      <c r="CB88" s="218" t="s">
        <v>593</v>
      </c>
      <c r="CC88" s="33">
        <f t="shared" si="198"/>
        <v>160</v>
      </c>
      <c r="CD88" s="54">
        <f t="shared" si="175"/>
        <v>116</v>
      </c>
      <c r="CE88" s="33">
        <f t="shared" si="199"/>
        <v>291</v>
      </c>
      <c r="CF88" s="33">
        <v>1</v>
      </c>
      <c r="CG88" s="33">
        <f t="shared" si="212"/>
        <v>392.85</v>
      </c>
      <c r="CH88" s="33">
        <f t="shared" si="200"/>
        <v>569.79999999999995</v>
      </c>
      <c r="CI88" s="51">
        <f t="shared" si="201"/>
        <v>814</v>
      </c>
      <c r="CJ88" s="51">
        <f t="shared" si="216"/>
        <v>994</v>
      </c>
      <c r="CK88" s="51">
        <f t="shared" si="217"/>
        <v>1174</v>
      </c>
      <c r="CL88" s="32"/>
      <c r="CM88" s="379"/>
      <c r="CN88" s="211">
        <f t="shared" si="202"/>
        <v>249</v>
      </c>
      <c r="CO88" s="212">
        <f t="shared" si="176"/>
        <v>171</v>
      </c>
      <c r="CP88" s="211">
        <f t="shared" si="203"/>
        <v>435</v>
      </c>
      <c r="CQ88" s="211">
        <v>1</v>
      </c>
      <c r="CR88" s="211">
        <f t="shared" si="213"/>
        <v>587.25</v>
      </c>
      <c r="CS88" s="211">
        <f t="shared" si="204"/>
        <v>851.9</v>
      </c>
      <c r="CT88" s="213">
        <f t="shared" si="205"/>
        <v>1217</v>
      </c>
      <c r="CU88" s="213">
        <f t="shared" si="218"/>
        <v>1397</v>
      </c>
      <c r="CV88" s="213">
        <f t="shared" si="219"/>
        <v>1577</v>
      </c>
      <c r="CW88" s="32"/>
      <c r="CX88" s="382"/>
      <c r="CY88" s="64">
        <f t="shared" si="206"/>
        <v>285</v>
      </c>
      <c r="CZ88" s="71">
        <f t="shared" si="177"/>
        <v>213</v>
      </c>
      <c r="DA88" s="64">
        <f t="shared" si="124"/>
        <v>513</v>
      </c>
      <c r="DB88" s="64">
        <v>1</v>
      </c>
      <c r="DC88" s="64">
        <f t="shared" si="214"/>
        <v>692.55000000000007</v>
      </c>
      <c r="DD88" s="64">
        <f t="shared" si="125"/>
        <v>1004.4999999999999</v>
      </c>
      <c r="DE88" s="66">
        <f t="shared" si="126"/>
        <v>1435</v>
      </c>
      <c r="DF88" s="66">
        <f t="shared" si="220"/>
        <v>1615</v>
      </c>
      <c r="DG88" s="66">
        <f t="shared" si="221"/>
        <v>1795</v>
      </c>
    </row>
    <row r="89" spans="1:111" ht="29.6">
      <c r="A89" s="20" t="s">
        <v>90</v>
      </c>
      <c r="B89" s="3" t="s">
        <v>304</v>
      </c>
      <c r="C89" s="85" t="s">
        <v>371</v>
      </c>
      <c r="D89" s="2" t="s">
        <v>4</v>
      </c>
      <c r="E89" s="7">
        <v>0.22600000000000001</v>
      </c>
      <c r="F89" s="12">
        <v>30</v>
      </c>
      <c r="G89" s="11">
        <f t="shared" si="222"/>
        <v>0.7</v>
      </c>
      <c r="H89" s="11">
        <v>1.1000000000000001</v>
      </c>
      <c r="I89" s="111">
        <v>1.45</v>
      </c>
      <c r="J89" s="11">
        <v>1</v>
      </c>
      <c r="K89" s="15">
        <v>2</v>
      </c>
      <c r="L89" s="15">
        <v>15</v>
      </c>
      <c r="M89" s="15">
        <v>1.2</v>
      </c>
      <c r="N89" s="46">
        <f>CEILING(E89*M89*Цены1!$E$45,1)</f>
        <v>82</v>
      </c>
      <c r="O89" s="46"/>
      <c r="P89" s="233">
        <f t="shared" si="231"/>
        <v>75</v>
      </c>
      <c r="Q89" s="54">
        <f t="shared" si="169"/>
        <v>43</v>
      </c>
      <c r="R89" s="33">
        <f t="shared" si="223"/>
        <v>133</v>
      </c>
      <c r="S89" s="33">
        <v>1.06</v>
      </c>
      <c r="T89" s="33">
        <f t="shared" si="224"/>
        <v>146.30000000000001</v>
      </c>
      <c r="U89" s="33">
        <f t="shared" si="225"/>
        <v>225.39999999999998</v>
      </c>
      <c r="V89" s="51">
        <f t="shared" si="226"/>
        <v>322</v>
      </c>
      <c r="W89" s="33"/>
      <c r="X89" s="33"/>
      <c r="Y89" s="234">
        <f t="shared" si="233"/>
        <v>85</v>
      </c>
      <c r="Z89" s="54">
        <f t="shared" si="232"/>
        <v>43</v>
      </c>
      <c r="AA89" s="33">
        <f t="shared" si="227"/>
        <v>143</v>
      </c>
      <c r="AB89" s="33">
        <v>19</v>
      </c>
      <c r="AC89" s="33">
        <f t="shared" si="228"/>
        <v>157.30000000000001</v>
      </c>
      <c r="AD89" s="33">
        <f t="shared" si="229"/>
        <v>4333.7</v>
      </c>
      <c r="AE89" s="51">
        <f t="shared" si="230"/>
        <v>6191</v>
      </c>
      <c r="AH89" s="3"/>
      <c r="AI89" s="103">
        <f t="shared" si="178"/>
        <v>82</v>
      </c>
      <c r="AJ89" s="54">
        <f t="shared" si="170"/>
        <v>53</v>
      </c>
      <c r="AK89" s="33">
        <f t="shared" si="179"/>
        <v>150</v>
      </c>
      <c r="AL89" s="33">
        <v>1</v>
      </c>
      <c r="AM89" s="33">
        <f t="shared" si="207"/>
        <v>165</v>
      </c>
      <c r="AN89" s="33">
        <f t="shared" si="180"/>
        <v>239.39999999999998</v>
      </c>
      <c r="AO89" s="51">
        <f t="shared" si="181"/>
        <v>342</v>
      </c>
      <c r="AR89" s="33">
        <f t="shared" si="182"/>
        <v>298</v>
      </c>
      <c r="AS89" s="54">
        <f t="shared" si="171"/>
        <v>54</v>
      </c>
      <c r="AT89" s="33">
        <f t="shared" si="183"/>
        <v>367</v>
      </c>
      <c r="AU89" s="33">
        <v>1.06</v>
      </c>
      <c r="AV89" s="33">
        <f t="shared" si="208"/>
        <v>403.70000000000005</v>
      </c>
      <c r="AW89" s="33">
        <f t="shared" si="184"/>
        <v>620.9</v>
      </c>
      <c r="AX89" s="51">
        <f t="shared" si="185"/>
        <v>887</v>
      </c>
      <c r="BA89" s="33">
        <f t="shared" si="186"/>
        <v>295</v>
      </c>
      <c r="BB89" s="54">
        <f t="shared" si="172"/>
        <v>54</v>
      </c>
      <c r="BC89" s="33">
        <f t="shared" si="187"/>
        <v>364</v>
      </c>
      <c r="BD89" s="121">
        <f t="shared" si="215"/>
        <v>1.04</v>
      </c>
      <c r="BE89" s="33">
        <f t="shared" si="209"/>
        <v>400.40000000000003</v>
      </c>
      <c r="BF89" s="33">
        <f t="shared" si="188"/>
        <v>604.09999999999991</v>
      </c>
      <c r="BG89" s="51">
        <f t="shared" si="189"/>
        <v>863</v>
      </c>
      <c r="BJ89" s="33">
        <f t="shared" si="190"/>
        <v>279</v>
      </c>
      <c r="BK89" s="54">
        <f t="shared" si="173"/>
        <v>54</v>
      </c>
      <c r="BL89" s="33">
        <f t="shared" si="191"/>
        <v>348</v>
      </c>
      <c r="BM89" s="33">
        <v>1</v>
      </c>
      <c r="BN89" s="33">
        <f t="shared" si="210"/>
        <v>382.8</v>
      </c>
      <c r="BO89" s="33">
        <f t="shared" si="192"/>
        <v>555.09999999999991</v>
      </c>
      <c r="BP89" s="51">
        <f t="shared" si="193"/>
        <v>793</v>
      </c>
      <c r="BQ89" s="32"/>
      <c r="BR89" s="32"/>
      <c r="BS89" s="33">
        <f t="shared" si="194"/>
        <v>219</v>
      </c>
      <c r="BT89" s="54">
        <f t="shared" si="174"/>
        <v>54</v>
      </c>
      <c r="BU89" s="33">
        <f t="shared" si="195"/>
        <v>288</v>
      </c>
      <c r="BV89" s="33">
        <v>1</v>
      </c>
      <c r="BW89" s="33">
        <f t="shared" si="211"/>
        <v>316.8</v>
      </c>
      <c r="BX89" s="33">
        <f t="shared" si="196"/>
        <v>459.9</v>
      </c>
      <c r="BY89" s="51">
        <f t="shared" si="197"/>
        <v>657</v>
      </c>
      <c r="BZ89" s="32"/>
      <c r="CA89" s="32"/>
      <c r="CB89" s="219"/>
      <c r="CC89" s="64">
        <f t="shared" si="198"/>
        <v>73</v>
      </c>
      <c r="CD89" s="71">
        <f t="shared" si="175"/>
        <v>53</v>
      </c>
      <c r="CE89" s="64">
        <f t="shared" si="199"/>
        <v>141</v>
      </c>
      <c r="CF89" s="64">
        <v>1</v>
      </c>
      <c r="CG89" s="64">
        <f t="shared" si="212"/>
        <v>155.10000000000002</v>
      </c>
      <c r="CH89" s="64">
        <f t="shared" si="200"/>
        <v>225.39999999999998</v>
      </c>
      <c r="CI89" s="66">
        <f t="shared" si="201"/>
        <v>322</v>
      </c>
      <c r="CJ89" s="66">
        <f t="shared" si="216"/>
        <v>404</v>
      </c>
      <c r="CK89" s="66">
        <f t="shared" si="217"/>
        <v>486</v>
      </c>
      <c r="CL89" s="67"/>
      <c r="CM89" s="377" t="s">
        <v>594</v>
      </c>
      <c r="CN89" s="64">
        <f t="shared" si="202"/>
        <v>113</v>
      </c>
      <c r="CO89" s="71">
        <f t="shared" si="176"/>
        <v>78</v>
      </c>
      <c r="CP89" s="64">
        <f t="shared" si="203"/>
        <v>206</v>
      </c>
      <c r="CQ89" s="64">
        <v>1</v>
      </c>
      <c r="CR89" s="64">
        <f t="shared" si="213"/>
        <v>226.60000000000002</v>
      </c>
      <c r="CS89" s="64">
        <f t="shared" si="204"/>
        <v>329</v>
      </c>
      <c r="CT89" s="66">
        <f t="shared" si="205"/>
        <v>470</v>
      </c>
      <c r="CU89" s="66">
        <f t="shared" si="218"/>
        <v>552</v>
      </c>
      <c r="CV89" s="66">
        <f t="shared" si="219"/>
        <v>634</v>
      </c>
      <c r="CW89" s="67"/>
      <c r="CX89" s="380" t="s">
        <v>595</v>
      </c>
      <c r="CY89" s="64">
        <f t="shared" si="206"/>
        <v>129</v>
      </c>
      <c r="CZ89" s="71">
        <f t="shared" si="177"/>
        <v>97</v>
      </c>
      <c r="DA89" s="64">
        <f t="shared" si="124"/>
        <v>241</v>
      </c>
      <c r="DB89" s="64">
        <v>1</v>
      </c>
      <c r="DC89" s="64">
        <f t="shared" si="214"/>
        <v>265.10000000000002</v>
      </c>
      <c r="DD89" s="64">
        <f t="shared" si="125"/>
        <v>385</v>
      </c>
      <c r="DE89" s="66">
        <f t="shared" si="126"/>
        <v>550</v>
      </c>
      <c r="DF89" s="66">
        <f t="shared" si="220"/>
        <v>632</v>
      </c>
      <c r="DG89" s="66">
        <f t="shared" si="221"/>
        <v>714</v>
      </c>
    </row>
    <row r="90" spans="1:111" ht="44.4">
      <c r="A90" s="20" t="s">
        <v>91</v>
      </c>
      <c r="B90" s="3" t="s">
        <v>305</v>
      </c>
      <c r="C90" s="85" t="s">
        <v>611</v>
      </c>
      <c r="D90" s="2" t="s">
        <v>4</v>
      </c>
      <c r="E90" s="7">
        <v>0.14899999999999999</v>
      </c>
      <c r="F90" s="12">
        <v>30</v>
      </c>
      <c r="G90" s="11">
        <f t="shared" si="222"/>
        <v>0.7</v>
      </c>
      <c r="H90" s="11">
        <v>1.2</v>
      </c>
      <c r="I90" s="111">
        <v>1.45</v>
      </c>
      <c r="J90" s="11">
        <v>1</v>
      </c>
      <c r="K90" s="15">
        <v>2</v>
      </c>
      <c r="L90" s="15">
        <v>15</v>
      </c>
      <c r="M90" s="15">
        <v>1.2</v>
      </c>
      <c r="N90" s="46">
        <f>CEILING(E90*M90*Цены1!$E$45,1)</f>
        <v>54</v>
      </c>
      <c r="O90" s="46"/>
      <c r="P90" s="233">
        <f t="shared" si="231"/>
        <v>49</v>
      </c>
      <c r="Q90" s="54">
        <f t="shared" si="169"/>
        <v>29</v>
      </c>
      <c r="R90" s="33">
        <f>P90+Q90+$L90</f>
        <v>93</v>
      </c>
      <c r="S90" s="33">
        <v>1.06</v>
      </c>
      <c r="T90" s="33">
        <f>R90*$H90</f>
        <v>111.6</v>
      </c>
      <c r="U90" s="33">
        <f>V90*$G90</f>
        <v>172.2</v>
      </c>
      <c r="V90" s="51">
        <f>CEILING(T90*$I90/$G90*$J90*S90,1)</f>
        <v>246</v>
      </c>
      <c r="W90" s="33"/>
      <c r="X90" s="33"/>
      <c r="Y90" s="234">
        <f t="shared" si="233"/>
        <v>56</v>
      </c>
      <c r="Z90" s="54">
        <f t="shared" si="232"/>
        <v>29</v>
      </c>
      <c r="AA90" s="33">
        <f>Y90+Z90+$L90</f>
        <v>100</v>
      </c>
      <c r="AB90" s="33">
        <v>1</v>
      </c>
      <c r="AC90" s="33">
        <f>AA90*$H90</f>
        <v>120</v>
      </c>
      <c r="AD90" s="33">
        <f>AE90*$G90</f>
        <v>174.29999999999998</v>
      </c>
      <c r="AE90" s="51">
        <f>CEILING(AC90*$I90/$G90*$J90*AB90,1)</f>
        <v>249</v>
      </c>
      <c r="AH90" s="3"/>
      <c r="AI90" s="103">
        <f t="shared" si="178"/>
        <v>54</v>
      </c>
      <c r="AJ90" s="54">
        <f t="shared" si="170"/>
        <v>35</v>
      </c>
      <c r="AK90" s="33">
        <f t="shared" si="179"/>
        <v>104</v>
      </c>
      <c r="AL90" s="33">
        <v>1</v>
      </c>
      <c r="AM90" s="33">
        <f t="shared" si="207"/>
        <v>124.8</v>
      </c>
      <c r="AN90" s="33">
        <f t="shared" si="180"/>
        <v>181.29999999999998</v>
      </c>
      <c r="AO90" s="51">
        <f t="shared" si="181"/>
        <v>259</v>
      </c>
      <c r="AR90" s="33">
        <f t="shared" si="182"/>
        <v>197</v>
      </c>
      <c r="AS90" s="54">
        <f t="shared" si="171"/>
        <v>36</v>
      </c>
      <c r="AT90" s="33">
        <f t="shared" si="183"/>
        <v>248</v>
      </c>
      <c r="AU90" s="33">
        <v>1.06</v>
      </c>
      <c r="AV90" s="33">
        <f t="shared" si="208"/>
        <v>297.59999999999997</v>
      </c>
      <c r="AW90" s="33">
        <f t="shared" si="184"/>
        <v>457.79999999999995</v>
      </c>
      <c r="AX90" s="51">
        <f t="shared" si="185"/>
        <v>654</v>
      </c>
      <c r="BA90" s="33">
        <f t="shared" si="186"/>
        <v>195</v>
      </c>
      <c r="BB90" s="54">
        <f t="shared" si="172"/>
        <v>36</v>
      </c>
      <c r="BC90" s="33">
        <f t="shared" si="187"/>
        <v>246</v>
      </c>
      <c r="BD90" s="121">
        <f t="shared" si="215"/>
        <v>1.04</v>
      </c>
      <c r="BE90" s="33">
        <f t="shared" si="209"/>
        <v>295.2</v>
      </c>
      <c r="BF90" s="33">
        <f t="shared" si="188"/>
        <v>445.2</v>
      </c>
      <c r="BG90" s="51">
        <f t="shared" si="189"/>
        <v>636</v>
      </c>
      <c r="BJ90" s="33">
        <f t="shared" si="190"/>
        <v>184</v>
      </c>
      <c r="BK90" s="54">
        <f t="shared" si="173"/>
        <v>36</v>
      </c>
      <c r="BL90" s="33">
        <f t="shared" si="191"/>
        <v>235</v>
      </c>
      <c r="BM90" s="33">
        <v>1</v>
      </c>
      <c r="BN90" s="33">
        <f t="shared" si="210"/>
        <v>282</v>
      </c>
      <c r="BO90" s="33">
        <f t="shared" si="192"/>
        <v>409.5</v>
      </c>
      <c r="BP90" s="51">
        <f t="shared" si="193"/>
        <v>585</v>
      </c>
      <c r="BQ90" s="32"/>
      <c r="BR90" s="32"/>
      <c r="BS90" s="33">
        <f t="shared" si="194"/>
        <v>144</v>
      </c>
      <c r="BT90" s="54">
        <f t="shared" si="174"/>
        <v>36</v>
      </c>
      <c r="BU90" s="33">
        <f t="shared" si="195"/>
        <v>195</v>
      </c>
      <c r="BV90" s="33">
        <v>1</v>
      </c>
      <c r="BW90" s="33">
        <f t="shared" si="211"/>
        <v>234</v>
      </c>
      <c r="BX90" s="33">
        <f t="shared" si="196"/>
        <v>339.5</v>
      </c>
      <c r="BY90" s="51">
        <f t="shared" si="197"/>
        <v>485</v>
      </c>
      <c r="BZ90" s="32"/>
      <c r="CA90" s="32"/>
      <c r="CB90" s="220"/>
      <c r="CC90" s="33">
        <f t="shared" si="198"/>
        <v>48</v>
      </c>
      <c r="CD90" s="54">
        <f t="shared" si="175"/>
        <v>35</v>
      </c>
      <c r="CE90" s="33">
        <f t="shared" si="199"/>
        <v>98</v>
      </c>
      <c r="CF90" s="33">
        <v>1</v>
      </c>
      <c r="CG90" s="33">
        <f t="shared" si="212"/>
        <v>117.6</v>
      </c>
      <c r="CH90" s="33">
        <f t="shared" si="200"/>
        <v>170.79999999999998</v>
      </c>
      <c r="CI90" s="51">
        <f t="shared" si="201"/>
        <v>244</v>
      </c>
      <c r="CJ90" s="51">
        <f t="shared" si="216"/>
        <v>298</v>
      </c>
      <c r="CK90" s="51">
        <f t="shared" si="217"/>
        <v>352</v>
      </c>
      <c r="CL90" s="32"/>
      <c r="CM90" s="378"/>
      <c r="CN90" s="64">
        <f t="shared" si="202"/>
        <v>75</v>
      </c>
      <c r="CO90" s="71">
        <f t="shared" si="176"/>
        <v>51</v>
      </c>
      <c r="CP90" s="64">
        <f t="shared" si="203"/>
        <v>141</v>
      </c>
      <c r="CQ90" s="64">
        <v>1</v>
      </c>
      <c r="CR90" s="64">
        <f t="shared" si="213"/>
        <v>169.2</v>
      </c>
      <c r="CS90" s="64">
        <f t="shared" si="204"/>
        <v>245.7</v>
      </c>
      <c r="CT90" s="66">
        <f t="shared" si="205"/>
        <v>351</v>
      </c>
      <c r="CU90" s="66">
        <f t="shared" si="218"/>
        <v>405</v>
      </c>
      <c r="CV90" s="66">
        <f t="shared" si="219"/>
        <v>459</v>
      </c>
      <c r="CW90" s="32"/>
      <c r="CX90" s="381"/>
      <c r="CY90" s="64">
        <f t="shared" si="206"/>
        <v>85</v>
      </c>
      <c r="CZ90" s="71">
        <f t="shared" si="177"/>
        <v>64</v>
      </c>
      <c r="DA90" s="64">
        <f t="shared" si="124"/>
        <v>164</v>
      </c>
      <c r="DB90" s="64">
        <v>1</v>
      </c>
      <c r="DC90" s="64">
        <f t="shared" si="214"/>
        <v>196.79999999999998</v>
      </c>
      <c r="DD90" s="64">
        <f t="shared" si="125"/>
        <v>285.59999999999997</v>
      </c>
      <c r="DE90" s="66">
        <f t="shared" si="126"/>
        <v>408</v>
      </c>
      <c r="DF90" s="66">
        <f t="shared" si="220"/>
        <v>462</v>
      </c>
      <c r="DG90" s="66">
        <f t="shared" si="221"/>
        <v>516</v>
      </c>
    </row>
    <row r="91" spans="1:111" ht="29.6">
      <c r="A91" s="20" t="s">
        <v>92</v>
      </c>
      <c r="B91" s="3" t="s">
        <v>306</v>
      </c>
      <c r="C91" s="85" t="s">
        <v>372</v>
      </c>
      <c r="D91" s="2" t="s">
        <v>4</v>
      </c>
      <c r="E91" s="7">
        <v>0.62160000000000004</v>
      </c>
      <c r="F91" s="12">
        <v>30</v>
      </c>
      <c r="G91" s="11">
        <f t="shared" si="222"/>
        <v>0.7</v>
      </c>
      <c r="H91" s="11">
        <v>1.2</v>
      </c>
      <c r="I91" s="111">
        <v>1.45</v>
      </c>
      <c r="J91" s="11">
        <v>1</v>
      </c>
      <c r="K91" s="15">
        <v>2</v>
      </c>
      <c r="L91" s="15">
        <v>15</v>
      </c>
      <c r="M91" s="15">
        <v>1.2</v>
      </c>
      <c r="N91" s="46">
        <f>CEILING(E91*M91*Цены1!$E$45,1)</f>
        <v>224</v>
      </c>
      <c r="O91" s="46"/>
      <c r="P91" s="233">
        <f t="shared" si="231"/>
        <v>204</v>
      </c>
      <c r="Q91" s="54">
        <f t="shared" si="169"/>
        <v>118</v>
      </c>
      <c r="R91" s="33">
        <f t="shared" ref="R91:R112" si="234">P91+Q91+$L91</f>
        <v>337</v>
      </c>
      <c r="S91" s="33">
        <v>1.06</v>
      </c>
      <c r="T91" s="33">
        <f t="shared" ref="T91:T112" si="235">R91*$H91</f>
        <v>404.4</v>
      </c>
      <c r="U91" s="33">
        <f t="shared" ref="U91:U118" si="236">V91*$G91</f>
        <v>621.59999999999991</v>
      </c>
      <c r="V91" s="51">
        <f t="shared" ref="V91:V112" si="237">CEILING(T91*$I91/$G91*$J91*S91,1)</f>
        <v>888</v>
      </c>
      <c r="W91" s="33"/>
      <c r="X91" s="33"/>
      <c r="Y91" s="234">
        <f t="shared" si="233"/>
        <v>233</v>
      </c>
      <c r="Z91" s="54">
        <f t="shared" si="232"/>
        <v>118</v>
      </c>
      <c r="AA91" s="33">
        <f t="shared" ref="AA91:AA112" si="238">Y91+Z91+$L91</f>
        <v>366</v>
      </c>
      <c r="AB91" s="33">
        <v>1</v>
      </c>
      <c r="AC91" s="33">
        <f t="shared" ref="AC91:AC112" si="239">AA91*$H91</f>
        <v>439.2</v>
      </c>
      <c r="AD91" s="33">
        <f t="shared" ref="AD91:AD118" si="240">AE91*$G91</f>
        <v>637</v>
      </c>
      <c r="AE91" s="51">
        <f t="shared" ref="AE91:AE112" si="241">CEILING(AC91*$I91/$G91*$J91*AB91,1)</f>
        <v>910</v>
      </c>
      <c r="AH91" s="3"/>
      <c r="AI91" s="103">
        <f t="shared" si="178"/>
        <v>224</v>
      </c>
      <c r="AJ91" s="54">
        <f t="shared" si="170"/>
        <v>145</v>
      </c>
      <c r="AK91" s="33">
        <f t="shared" si="179"/>
        <v>384</v>
      </c>
      <c r="AL91" s="33">
        <v>1</v>
      </c>
      <c r="AM91" s="33">
        <f t="shared" si="207"/>
        <v>460.79999999999995</v>
      </c>
      <c r="AN91" s="33">
        <f t="shared" si="180"/>
        <v>668.5</v>
      </c>
      <c r="AO91" s="51">
        <f t="shared" si="181"/>
        <v>955</v>
      </c>
      <c r="AR91" s="33">
        <f t="shared" si="182"/>
        <v>819</v>
      </c>
      <c r="AS91" s="54">
        <f t="shared" si="171"/>
        <v>148</v>
      </c>
      <c r="AT91" s="33">
        <f t="shared" si="183"/>
        <v>982</v>
      </c>
      <c r="AU91" s="33">
        <v>1.06</v>
      </c>
      <c r="AV91" s="33">
        <f t="shared" si="208"/>
        <v>1178.3999999999999</v>
      </c>
      <c r="AW91" s="33">
        <f t="shared" si="184"/>
        <v>1811.6</v>
      </c>
      <c r="AX91" s="51">
        <f t="shared" si="185"/>
        <v>2588</v>
      </c>
      <c r="BA91" s="33">
        <f t="shared" si="186"/>
        <v>811</v>
      </c>
      <c r="BB91" s="54">
        <f t="shared" si="172"/>
        <v>148</v>
      </c>
      <c r="BC91" s="33">
        <f t="shared" si="187"/>
        <v>974</v>
      </c>
      <c r="BD91" s="121">
        <f t="shared" si="215"/>
        <v>1.04</v>
      </c>
      <c r="BE91" s="33">
        <f t="shared" si="209"/>
        <v>1168.8</v>
      </c>
      <c r="BF91" s="33">
        <f t="shared" si="188"/>
        <v>1762.6</v>
      </c>
      <c r="BG91" s="51">
        <f t="shared" si="189"/>
        <v>2518</v>
      </c>
      <c r="BJ91" s="33">
        <f t="shared" si="190"/>
        <v>766</v>
      </c>
      <c r="BK91" s="54">
        <f t="shared" si="173"/>
        <v>148</v>
      </c>
      <c r="BL91" s="33">
        <f t="shared" si="191"/>
        <v>929</v>
      </c>
      <c r="BM91" s="33">
        <v>1</v>
      </c>
      <c r="BN91" s="33">
        <f t="shared" si="210"/>
        <v>1114.8</v>
      </c>
      <c r="BO91" s="33">
        <f t="shared" si="192"/>
        <v>1617</v>
      </c>
      <c r="BP91" s="51">
        <f t="shared" si="193"/>
        <v>2310</v>
      </c>
      <c r="BQ91" s="32"/>
      <c r="BR91" s="32"/>
      <c r="BS91" s="33">
        <f t="shared" si="194"/>
        <v>600</v>
      </c>
      <c r="BT91" s="54">
        <f t="shared" si="174"/>
        <v>148</v>
      </c>
      <c r="BU91" s="33">
        <f t="shared" si="195"/>
        <v>763</v>
      </c>
      <c r="BV91" s="33">
        <v>1</v>
      </c>
      <c r="BW91" s="33">
        <f t="shared" si="211"/>
        <v>915.6</v>
      </c>
      <c r="BX91" s="33">
        <f t="shared" si="196"/>
        <v>1327.8999999999999</v>
      </c>
      <c r="BY91" s="51">
        <f t="shared" si="197"/>
        <v>1897</v>
      </c>
      <c r="BZ91" s="32"/>
      <c r="CA91" s="32"/>
      <c r="CB91" s="218" t="s">
        <v>593</v>
      </c>
      <c r="CC91" s="33">
        <f t="shared" si="198"/>
        <v>199</v>
      </c>
      <c r="CD91" s="54">
        <f t="shared" si="175"/>
        <v>144</v>
      </c>
      <c r="CE91" s="33">
        <f t="shared" si="199"/>
        <v>358</v>
      </c>
      <c r="CF91" s="33">
        <v>1</v>
      </c>
      <c r="CG91" s="33">
        <f t="shared" si="212"/>
        <v>429.59999999999997</v>
      </c>
      <c r="CH91" s="33">
        <f t="shared" si="200"/>
        <v>623</v>
      </c>
      <c r="CI91" s="51">
        <f t="shared" si="201"/>
        <v>890</v>
      </c>
      <c r="CJ91" s="51">
        <f t="shared" si="216"/>
        <v>1114</v>
      </c>
      <c r="CK91" s="51">
        <f t="shared" si="217"/>
        <v>1338</v>
      </c>
      <c r="CL91" s="32"/>
      <c r="CM91" s="379"/>
      <c r="CN91" s="64">
        <f t="shared" si="202"/>
        <v>309</v>
      </c>
      <c r="CO91" s="71">
        <f t="shared" si="176"/>
        <v>213</v>
      </c>
      <c r="CP91" s="64">
        <f t="shared" si="203"/>
        <v>537</v>
      </c>
      <c r="CQ91" s="64">
        <v>1</v>
      </c>
      <c r="CR91" s="64">
        <f t="shared" si="213"/>
        <v>644.4</v>
      </c>
      <c r="CS91" s="64">
        <f t="shared" si="204"/>
        <v>934.49999999999989</v>
      </c>
      <c r="CT91" s="66">
        <f t="shared" si="205"/>
        <v>1335</v>
      </c>
      <c r="CU91" s="66">
        <f t="shared" si="218"/>
        <v>1559</v>
      </c>
      <c r="CV91" s="66">
        <f t="shared" si="219"/>
        <v>1783</v>
      </c>
      <c r="CW91" s="32"/>
      <c r="CX91" s="382"/>
      <c r="CY91" s="64">
        <f t="shared" si="206"/>
        <v>354</v>
      </c>
      <c r="CZ91" s="71">
        <f t="shared" si="177"/>
        <v>265</v>
      </c>
      <c r="DA91" s="64">
        <f t="shared" si="124"/>
        <v>634</v>
      </c>
      <c r="DB91" s="64">
        <v>1</v>
      </c>
      <c r="DC91" s="64">
        <f t="shared" si="214"/>
        <v>760.8</v>
      </c>
      <c r="DD91" s="64">
        <f t="shared" si="125"/>
        <v>1103.1999999999998</v>
      </c>
      <c r="DE91" s="66">
        <f t="shared" si="126"/>
        <v>1576</v>
      </c>
      <c r="DF91" s="66">
        <f t="shared" si="220"/>
        <v>1800</v>
      </c>
      <c r="DG91" s="66">
        <f t="shared" si="221"/>
        <v>2024</v>
      </c>
    </row>
    <row r="92" spans="1:111" ht="29.6">
      <c r="A92" s="20" t="s">
        <v>93</v>
      </c>
      <c r="B92" s="3" t="s">
        <v>307</v>
      </c>
      <c r="C92" s="86" t="s">
        <v>368</v>
      </c>
      <c r="D92" s="2" t="s">
        <v>4</v>
      </c>
      <c r="E92" s="7">
        <v>0.46489999999999998</v>
      </c>
      <c r="F92" s="12">
        <v>30</v>
      </c>
      <c r="G92" s="11">
        <f t="shared" si="222"/>
        <v>0.7</v>
      </c>
      <c r="H92" s="11">
        <v>1.2</v>
      </c>
      <c r="I92" s="111">
        <v>1.45</v>
      </c>
      <c r="J92" s="11">
        <v>1</v>
      </c>
      <c r="K92" s="15">
        <v>2</v>
      </c>
      <c r="L92" s="15">
        <v>15</v>
      </c>
      <c r="M92" s="15">
        <v>1.2</v>
      </c>
      <c r="N92" s="46">
        <f>CEILING(E92*M92*Цены1!$E$45,1)</f>
        <v>167</v>
      </c>
      <c r="O92" s="46"/>
      <c r="P92" s="233">
        <f t="shared" si="231"/>
        <v>153</v>
      </c>
      <c r="Q92" s="54">
        <f t="shared" si="169"/>
        <v>88</v>
      </c>
      <c r="R92" s="33">
        <f t="shared" si="234"/>
        <v>256</v>
      </c>
      <c r="S92" s="33">
        <v>1.06</v>
      </c>
      <c r="T92" s="33">
        <f t="shared" si="235"/>
        <v>307.2</v>
      </c>
      <c r="U92" s="33">
        <f t="shared" si="236"/>
        <v>472.49999999999994</v>
      </c>
      <c r="V92" s="51">
        <f t="shared" si="237"/>
        <v>675</v>
      </c>
      <c r="W92" s="33"/>
      <c r="X92" s="33"/>
      <c r="Y92" s="234">
        <f t="shared" si="233"/>
        <v>175</v>
      </c>
      <c r="Z92" s="54">
        <f t="shared" si="232"/>
        <v>88</v>
      </c>
      <c r="AA92" s="33">
        <f t="shared" si="238"/>
        <v>278</v>
      </c>
      <c r="AB92" s="33">
        <v>1</v>
      </c>
      <c r="AC92" s="33">
        <f t="shared" si="239"/>
        <v>333.59999999999997</v>
      </c>
      <c r="AD92" s="33">
        <f t="shared" si="240"/>
        <v>484.4</v>
      </c>
      <c r="AE92" s="51">
        <f t="shared" si="241"/>
        <v>692</v>
      </c>
      <c r="AH92" s="3"/>
      <c r="AI92" s="103">
        <f t="shared" ref="AI92:AI121" si="242">CEILING($E92*AJ$2,1)</f>
        <v>168</v>
      </c>
      <c r="AJ92" s="54">
        <f t="shared" si="170"/>
        <v>109</v>
      </c>
      <c r="AK92" s="33">
        <f t="shared" ref="AK92:AK121" si="243">AI92+AJ92+$L92</f>
        <v>292</v>
      </c>
      <c r="AL92" s="33">
        <v>1</v>
      </c>
      <c r="AM92" s="33">
        <f t="shared" si="207"/>
        <v>350.4</v>
      </c>
      <c r="AN92" s="33">
        <f t="shared" ref="AN92:AN121" si="244">AO92*$G92</f>
        <v>508.2</v>
      </c>
      <c r="AO92" s="51">
        <f t="shared" ref="AO92:AO121" si="245">CEILING(AM92*$I92/$G92*$J92*AL92,1)</f>
        <v>726</v>
      </c>
      <c r="AR92" s="33">
        <f t="shared" ref="AR92:AR121" si="246">CEILING($E92*AS$2,1)</f>
        <v>612</v>
      </c>
      <c r="AS92" s="54">
        <f t="shared" si="171"/>
        <v>111</v>
      </c>
      <c r="AT92" s="33">
        <f t="shared" ref="AT92:AT121" si="247">AR92+AS92+$L92</f>
        <v>738</v>
      </c>
      <c r="AU92" s="33">
        <v>1.06</v>
      </c>
      <c r="AV92" s="33">
        <f t="shared" si="208"/>
        <v>885.6</v>
      </c>
      <c r="AW92" s="33">
        <f t="shared" ref="AW92:AW121" si="248">AX92*$G92</f>
        <v>1361.5</v>
      </c>
      <c r="AX92" s="51">
        <f t="shared" ref="AX92:AX121" si="249">CEILING(AV92*$I92/$G92*$J92*AU92,1)</f>
        <v>1945</v>
      </c>
      <c r="BA92" s="33">
        <f t="shared" ref="BA92:BA121" si="250">CEILING($E92*BB$2,1)</f>
        <v>607</v>
      </c>
      <c r="BB92" s="54">
        <f t="shared" si="172"/>
        <v>111</v>
      </c>
      <c r="BC92" s="33">
        <f t="shared" ref="BC92:BC121" si="251">BA92+BB92+$L92</f>
        <v>733</v>
      </c>
      <c r="BD92" s="121">
        <f t="shared" si="215"/>
        <v>1.04</v>
      </c>
      <c r="BE92" s="33">
        <f t="shared" si="209"/>
        <v>879.6</v>
      </c>
      <c r="BF92" s="33">
        <f t="shared" ref="BF92:BF121" si="252">BG92*$G92</f>
        <v>1326.5</v>
      </c>
      <c r="BG92" s="51">
        <f t="shared" ref="BG92:BG121" si="253">CEILING(BE92*$I92/$G92*$J92*BD92,1)</f>
        <v>1895</v>
      </c>
      <c r="BJ92" s="33">
        <f t="shared" ref="BJ92:BJ121" si="254">CEILING($E92*BK$2,1)</f>
        <v>573</v>
      </c>
      <c r="BK92" s="54">
        <f t="shared" si="173"/>
        <v>111</v>
      </c>
      <c r="BL92" s="33">
        <f t="shared" ref="BL92:BL121" si="255">BJ92+BK92+$L92</f>
        <v>699</v>
      </c>
      <c r="BM92" s="33">
        <v>1</v>
      </c>
      <c r="BN92" s="33">
        <f t="shared" si="210"/>
        <v>838.8</v>
      </c>
      <c r="BO92" s="33">
        <f t="shared" ref="BO92:BO121" si="256">BP92*$G92</f>
        <v>1216.5999999999999</v>
      </c>
      <c r="BP92" s="51">
        <f t="shared" ref="BP92:BP121" si="257">CEILING(BN92*$I92/$G92*$J92*BM92,1)</f>
        <v>1738</v>
      </c>
      <c r="BQ92" s="32"/>
      <c r="BR92" s="32"/>
      <c r="BS92" s="33">
        <f t="shared" ref="BS92:BS121" si="258">CEILING($E92*BT$2,1)</f>
        <v>449</v>
      </c>
      <c r="BT92" s="54">
        <f t="shared" si="174"/>
        <v>111</v>
      </c>
      <c r="BU92" s="33">
        <f t="shared" ref="BU92:BU121" si="259">BS92+BT92+$L92</f>
        <v>575</v>
      </c>
      <c r="BV92" s="33">
        <v>1</v>
      </c>
      <c r="BW92" s="33">
        <f t="shared" si="211"/>
        <v>690</v>
      </c>
      <c r="BX92" s="33">
        <f t="shared" ref="BX92:BX121" si="260">BY92*$G92</f>
        <v>1000.9999999999999</v>
      </c>
      <c r="BY92" s="51">
        <f t="shared" ref="BY92:BY121" si="261">CEILING(BW92*$I92/$G92*$J92*BV92,1)</f>
        <v>1430</v>
      </c>
      <c r="BZ92" s="32"/>
      <c r="CA92" s="32"/>
      <c r="CB92" s="219"/>
      <c r="CC92" s="64">
        <f t="shared" ref="CC92:CC121" si="262">CEILING($E92*CD$2,1)</f>
        <v>149</v>
      </c>
      <c r="CD92" s="71">
        <f t="shared" si="175"/>
        <v>108</v>
      </c>
      <c r="CE92" s="64">
        <f t="shared" ref="CE92:CE121" si="263">CC92+CD92+$L92</f>
        <v>272</v>
      </c>
      <c r="CF92" s="64">
        <v>1</v>
      </c>
      <c r="CG92" s="64">
        <f t="shared" si="212"/>
        <v>326.39999999999998</v>
      </c>
      <c r="CH92" s="64">
        <f t="shared" ref="CH92:CH121" si="264">CI92*$G92</f>
        <v>473.9</v>
      </c>
      <c r="CI92" s="66">
        <f t="shared" ref="CI92:CI121" si="265">CEILING(CG92*$I92/$G92*$J92*CF92,1)</f>
        <v>677</v>
      </c>
      <c r="CJ92" s="66">
        <f t="shared" si="216"/>
        <v>844</v>
      </c>
      <c r="CK92" s="66">
        <f t="shared" si="217"/>
        <v>1011</v>
      </c>
      <c r="CL92" s="67"/>
      <c r="CM92" s="377" t="s">
        <v>594</v>
      </c>
      <c r="CN92" s="64">
        <f t="shared" ref="CN92:CN121" si="266">CEILING($E92*CO$2,1)</f>
        <v>231</v>
      </c>
      <c r="CO92" s="71">
        <f t="shared" si="176"/>
        <v>159</v>
      </c>
      <c r="CP92" s="64">
        <f t="shared" ref="CP92:CP121" si="267">CN92+CO92+$L92</f>
        <v>405</v>
      </c>
      <c r="CQ92" s="64">
        <v>1</v>
      </c>
      <c r="CR92" s="64">
        <f t="shared" si="213"/>
        <v>486</v>
      </c>
      <c r="CS92" s="64">
        <f t="shared" ref="CS92:CS121" si="268">CT92*$G92</f>
        <v>704.9</v>
      </c>
      <c r="CT92" s="66">
        <f t="shared" ref="CT92:CT121" si="269">CEILING(CR92*$I92/$G92*$J92*CQ92,1)</f>
        <v>1007</v>
      </c>
      <c r="CU92" s="66">
        <f t="shared" si="218"/>
        <v>1174</v>
      </c>
      <c r="CV92" s="66">
        <f t="shared" si="219"/>
        <v>1341</v>
      </c>
      <c r="CW92" s="67"/>
      <c r="CX92" s="380" t="s">
        <v>595</v>
      </c>
      <c r="CY92" s="64">
        <f t="shared" ref="CY92:CY121" si="270">CEILING($E92*CZ$2,1)</f>
        <v>265</v>
      </c>
      <c r="CZ92" s="71">
        <f t="shared" si="177"/>
        <v>198</v>
      </c>
      <c r="DA92" s="64">
        <f t="shared" ref="DA92:DA121" si="271">CY92+CZ92+$L92</f>
        <v>478</v>
      </c>
      <c r="DB92" s="64">
        <v>1</v>
      </c>
      <c r="DC92" s="64">
        <f t="shared" si="214"/>
        <v>573.6</v>
      </c>
      <c r="DD92" s="64">
        <f t="shared" ref="DD92:DD121" si="272">DE92*$G92</f>
        <v>832.3</v>
      </c>
      <c r="DE92" s="66">
        <f t="shared" ref="DE92:DE121" si="273">CEILING(DC92*$I92/$G92*$J92*DB92,1)</f>
        <v>1189</v>
      </c>
      <c r="DF92" s="66">
        <f t="shared" si="220"/>
        <v>1356</v>
      </c>
      <c r="DG92" s="66">
        <f t="shared" si="221"/>
        <v>1523</v>
      </c>
    </row>
    <row r="93" spans="1:111" ht="29.6">
      <c r="A93" s="20" t="s">
        <v>94</v>
      </c>
      <c r="B93" s="3" t="s">
        <v>308</v>
      </c>
      <c r="C93" s="88" t="s">
        <v>369</v>
      </c>
      <c r="D93" s="2" t="s">
        <v>4</v>
      </c>
      <c r="E93" s="7">
        <v>0.28039999999999998</v>
      </c>
      <c r="F93" s="12">
        <v>30</v>
      </c>
      <c r="G93" s="11">
        <f t="shared" si="222"/>
        <v>0.7</v>
      </c>
      <c r="H93" s="11">
        <v>1.2</v>
      </c>
      <c r="I93" s="111">
        <v>1.45</v>
      </c>
      <c r="J93" s="11">
        <v>1</v>
      </c>
      <c r="K93" s="15">
        <v>2</v>
      </c>
      <c r="L93" s="15">
        <v>15</v>
      </c>
      <c r="M93" s="15">
        <v>1.2</v>
      </c>
      <c r="N93" s="46">
        <f>CEILING(E93*M93*Цены1!$E$45,1)</f>
        <v>101</v>
      </c>
      <c r="O93" s="46"/>
      <c r="P93" s="233">
        <f t="shared" si="231"/>
        <v>92</v>
      </c>
      <c r="Q93" s="54">
        <f t="shared" si="169"/>
        <v>53</v>
      </c>
      <c r="R93" s="33">
        <f t="shared" si="234"/>
        <v>160</v>
      </c>
      <c r="S93" s="33">
        <v>1.06</v>
      </c>
      <c r="T93" s="33">
        <f t="shared" si="235"/>
        <v>192</v>
      </c>
      <c r="U93" s="33">
        <f t="shared" si="236"/>
        <v>295.39999999999998</v>
      </c>
      <c r="V93" s="51">
        <f t="shared" si="237"/>
        <v>422</v>
      </c>
      <c r="W93" s="33"/>
      <c r="X93" s="33"/>
      <c r="Y93" s="234">
        <f t="shared" si="233"/>
        <v>105</v>
      </c>
      <c r="Z93" s="54">
        <f t="shared" si="232"/>
        <v>53</v>
      </c>
      <c r="AA93" s="33">
        <f t="shared" si="238"/>
        <v>173</v>
      </c>
      <c r="AB93" s="33">
        <v>1</v>
      </c>
      <c r="AC93" s="33">
        <f t="shared" si="239"/>
        <v>207.6</v>
      </c>
      <c r="AD93" s="33">
        <f t="shared" si="240"/>
        <v>301.7</v>
      </c>
      <c r="AE93" s="51">
        <f t="shared" si="241"/>
        <v>431</v>
      </c>
      <c r="AH93" s="3"/>
      <c r="AI93" s="103">
        <f t="shared" si="242"/>
        <v>101</v>
      </c>
      <c r="AJ93" s="54">
        <f t="shared" si="170"/>
        <v>66</v>
      </c>
      <c r="AK93" s="33">
        <f t="shared" si="243"/>
        <v>182</v>
      </c>
      <c r="AL93" s="33">
        <v>1</v>
      </c>
      <c r="AM93" s="33">
        <f t="shared" si="207"/>
        <v>218.4</v>
      </c>
      <c r="AN93" s="33">
        <f t="shared" si="244"/>
        <v>317.09999999999997</v>
      </c>
      <c r="AO93" s="51">
        <f t="shared" si="245"/>
        <v>453</v>
      </c>
      <c r="AR93" s="33">
        <f t="shared" si="246"/>
        <v>370</v>
      </c>
      <c r="AS93" s="54">
        <f t="shared" si="171"/>
        <v>67</v>
      </c>
      <c r="AT93" s="33">
        <f t="shared" si="247"/>
        <v>452</v>
      </c>
      <c r="AU93" s="33">
        <v>1.06</v>
      </c>
      <c r="AV93" s="33">
        <f t="shared" si="208"/>
        <v>542.4</v>
      </c>
      <c r="AW93" s="33">
        <f t="shared" si="248"/>
        <v>833.69999999999993</v>
      </c>
      <c r="AX93" s="51">
        <f t="shared" si="249"/>
        <v>1191</v>
      </c>
      <c r="BA93" s="33">
        <f t="shared" si="250"/>
        <v>366</v>
      </c>
      <c r="BB93" s="54">
        <f t="shared" si="172"/>
        <v>67</v>
      </c>
      <c r="BC93" s="33">
        <f t="shared" si="251"/>
        <v>448</v>
      </c>
      <c r="BD93" s="121">
        <f t="shared" si="215"/>
        <v>1.04</v>
      </c>
      <c r="BE93" s="33">
        <f t="shared" si="209"/>
        <v>537.6</v>
      </c>
      <c r="BF93" s="33">
        <f t="shared" si="252"/>
        <v>811.3</v>
      </c>
      <c r="BG93" s="51">
        <f t="shared" si="253"/>
        <v>1159</v>
      </c>
      <c r="BJ93" s="33">
        <f t="shared" si="254"/>
        <v>346</v>
      </c>
      <c r="BK93" s="54">
        <f t="shared" si="173"/>
        <v>67</v>
      </c>
      <c r="BL93" s="33">
        <f t="shared" si="255"/>
        <v>428</v>
      </c>
      <c r="BM93" s="33">
        <v>1</v>
      </c>
      <c r="BN93" s="33">
        <f t="shared" si="210"/>
        <v>513.6</v>
      </c>
      <c r="BO93" s="33">
        <f t="shared" si="256"/>
        <v>744.8</v>
      </c>
      <c r="BP93" s="51">
        <f t="shared" si="257"/>
        <v>1064</v>
      </c>
      <c r="BQ93" s="32"/>
      <c r="BR93" s="32"/>
      <c r="BS93" s="33">
        <f t="shared" si="258"/>
        <v>271</v>
      </c>
      <c r="BT93" s="54">
        <f t="shared" si="174"/>
        <v>67</v>
      </c>
      <c r="BU93" s="33">
        <f t="shared" si="259"/>
        <v>353</v>
      </c>
      <c r="BV93" s="33">
        <v>1</v>
      </c>
      <c r="BW93" s="33">
        <f t="shared" si="211"/>
        <v>423.59999999999997</v>
      </c>
      <c r="BX93" s="33">
        <f t="shared" si="260"/>
        <v>614.59999999999991</v>
      </c>
      <c r="BY93" s="51">
        <f t="shared" si="261"/>
        <v>878</v>
      </c>
      <c r="BZ93" s="32"/>
      <c r="CA93" s="32"/>
      <c r="CB93" s="220"/>
      <c r="CC93" s="33">
        <f t="shared" si="262"/>
        <v>90</v>
      </c>
      <c r="CD93" s="54">
        <f t="shared" si="175"/>
        <v>65</v>
      </c>
      <c r="CE93" s="33">
        <f t="shared" si="263"/>
        <v>170</v>
      </c>
      <c r="CF93" s="33">
        <v>1</v>
      </c>
      <c r="CG93" s="33">
        <f t="shared" si="212"/>
        <v>204</v>
      </c>
      <c r="CH93" s="33">
        <f t="shared" si="264"/>
        <v>296.09999999999997</v>
      </c>
      <c r="CI93" s="51">
        <f t="shared" si="265"/>
        <v>423</v>
      </c>
      <c r="CJ93" s="51">
        <f t="shared" si="216"/>
        <v>524</v>
      </c>
      <c r="CK93" s="51">
        <f t="shared" si="217"/>
        <v>625</v>
      </c>
      <c r="CL93" s="32"/>
      <c r="CM93" s="378"/>
      <c r="CN93" s="64">
        <f t="shared" si="266"/>
        <v>140</v>
      </c>
      <c r="CO93" s="71">
        <f t="shared" si="176"/>
        <v>96</v>
      </c>
      <c r="CP93" s="64">
        <f t="shared" si="267"/>
        <v>251</v>
      </c>
      <c r="CQ93" s="64">
        <v>1</v>
      </c>
      <c r="CR93" s="64">
        <f t="shared" si="213"/>
        <v>301.2</v>
      </c>
      <c r="CS93" s="64">
        <f t="shared" si="268"/>
        <v>436.79999999999995</v>
      </c>
      <c r="CT93" s="66">
        <f t="shared" si="269"/>
        <v>624</v>
      </c>
      <c r="CU93" s="66">
        <f t="shared" si="218"/>
        <v>725</v>
      </c>
      <c r="CV93" s="66">
        <f t="shared" si="219"/>
        <v>826</v>
      </c>
      <c r="CW93" s="32"/>
      <c r="CX93" s="381"/>
      <c r="CY93" s="64">
        <f t="shared" si="270"/>
        <v>160</v>
      </c>
      <c r="CZ93" s="71">
        <f t="shared" si="177"/>
        <v>120</v>
      </c>
      <c r="DA93" s="64">
        <f t="shared" si="271"/>
        <v>295</v>
      </c>
      <c r="DB93" s="64">
        <v>1</v>
      </c>
      <c r="DC93" s="64">
        <f t="shared" si="214"/>
        <v>354</v>
      </c>
      <c r="DD93" s="64">
        <f t="shared" si="272"/>
        <v>513.79999999999995</v>
      </c>
      <c r="DE93" s="66">
        <f t="shared" si="273"/>
        <v>734</v>
      </c>
      <c r="DF93" s="66">
        <f t="shared" si="220"/>
        <v>835</v>
      </c>
      <c r="DG93" s="66">
        <f t="shared" si="221"/>
        <v>936</v>
      </c>
    </row>
    <row r="94" spans="1:111" ht="29.6">
      <c r="A94" s="20" t="s">
        <v>95</v>
      </c>
      <c r="B94" s="3" t="s">
        <v>309</v>
      </c>
      <c r="C94" s="88" t="s">
        <v>370</v>
      </c>
      <c r="D94" s="2" t="s">
        <v>4</v>
      </c>
      <c r="E94" s="7">
        <v>0.36049999999999999</v>
      </c>
      <c r="F94" s="12">
        <v>30</v>
      </c>
      <c r="G94" s="11">
        <f t="shared" si="222"/>
        <v>0.7</v>
      </c>
      <c r="H94" s="11">
        <v>1.2</v>
      </c>
      <c r="I94" s="111">
        <v>1.45</v>
      </c>
      <c r="J94" s="11">
        <v>1</v>
      </c>
      <c r="K94" s="15">
        <v>2</v>
      </c>
      <c r="L94" s="15">
        <v>15</v>
      </c>
      <c r="M94" s="15">
        <v>1.2</v>
      </c>
      <c r="N94" s="46">
        <f>CEILING(E94*M94*Цены1!$E$45,1)</f>
        <v>130</v>
      </c>
      <c r="O94" s="46"/>
      <c r="P94" s="233">
        <f t="shared" si="231"/>
        <v>119</v>
      </c>
      <c r="Q94" s="54">
        <f t="shared" si="169"/>
        <v>69</v>
      </c>
      <c r="R94" s="33">
        <f t="shared" si="234"/>
        <v>203</v>
      </c>
      <c r="S94" s="33">
        <v>1.06</v>
      </c>
      <c r="T94" s="33">
        <f t="shared" si="235"/>
        <v>243.6</v>
      </c>
      <c r="U94" s="33">
        <f t="shared" si="236"/>
        <v>374.5</v>
      </c>
      <c r="V94" s="51">
        <f t="shared" si="237"/>
        <v>535</v>
      </c>
      <c r="W94" s="33"/>
      <c r="X94" s="33"/>
      <c r="Y94" s="234">
        <f t="shared" si="233"/>
        <v>135</v>
      </c>
      <c r="Z94" s="54">
        <f t="shared" si="232"/>
        <v>69</v>
      </c>
      <c r="AA94" s="33">
        <f t="shared" si="238"/>
        <v>219</v>
      </c>
      <c r="AB94" s="33">
        <v>1</v>
      </c>
      <c r="AC94" s="33">
        <f t="shared" si="239"/>
        <v>262.8</v>
      </c>
      <c r="AD94" s="33">
        <f t="shared" si="240"/>
        <v>381.5</v>
      </c>
      <c r="AE94" s="51">
        <f t="shared" si="241"/>
        <v>545</v>
      </c>
      <c r="AH94" s="3"/>
      <c r="AI94" s="103">
        <f t="shared" si="242"/>
        <v>130</v>
      </c>
      <c r="AJ94" s="54">
        <f t="shared" si="170"/>
        <v>84</v>
      </c>
      <c r="AK94" s="33">
        <f t="shared" si="243"/>
        <v>229</v>
      </c>
      <c r="AL94" s="33">
        <v>1</v>
      </c>
      <c r="AM94" s="33">
        <f t="shared" si="207"/>
        <v>274.8</v>
      </c>
      <c r="AN94" s="33">
        <f t="shared" si="244"/>
        <v>399</v>
      </c>
      <c r="AO94" s="51">
        <f t="shared" si="245"/>
        <v>570</v>
      </c>
      <c r="AR94" s="33">
        <f t="shared" si="246"/>
        <v>475</v>
      </c>
      <c r="AS94" s="54">
        <f t="shared" si="171"/>
        <v>86</v>
      </c>
      <c r="AT94" s="33">
        <f t="shared" si="247"/>
        <v>576</v>
      </c>
      <c r="AU94" s="33">
        <v>1.06</v>
      </c>
      <c r="AV94" s="33">
        <f t="shared" si="208"/>
        <v>691.19999999999993</v>
      </c>
      <c r="AW94" s="33">
        <f t="shared" si="248"/>
        <v>1062.5999999999999</v>
      </c>
      <c r="AX94" s="51">
        <f t="shared" si="249"/>
        <v>1518</v>
      </c>
      <c r="BA94" s="33">
        <f t="shared" si="250"/>
        <v>471</v>
      </c>
      <c r="BB94" s="54">
        <f t="shared" si="172"/>
        <v>86</v>
      </c>
      <c r="BC94" s="33">
        <f t="shared" si="251"/>
        <v>572</v>
      </c>
      <c r="BD94" s="121">
        <f t="shared" si="215"/>
        <v>1.04</v>
      </c>
      <c r="BE94" s="33">
        <f t="shared" si="209"/>
        <v>686.4</v>
      </c>
      <c r="BF94" s="33">
        <f t="shared" si="252"/>
        <v>1035.3</v>
      </c>
      <c r="BG94" s="51">
        <f t="shared" si="253"/>
        <v>1479</v>
      </c>
      <c r="BJ94" s="33">
        <f t="shared" si="254"/>
        <v>444</v>
      </c>
      <c r="BK94" s="54">
        <f t="shared" si="173"/>
        <v>86</v>
      </c>
      <c r="BL94" s="33">
        <f t="shared" si="255"/>
        <v>545</v>
      </c>
      <c r="BM94" s="33">
        <v>1</v>
      </c>
      <c r="BN94" s="33">
        <f t="shared" si="210"/>
        <v>654</v>
      </c>
      <c r="BO94" s="33">
        <f t="shared" si="256"/>
        <v>948.49999999999989</v>
      </c>
      <c r="BP94" s="51">
        <f t="shared" si="257"/>
        <v>1355</v>
      </c>
      <c r="BQ94" s="32"/>
      <c r="BR94" s="32"/>
      <c r="BS94" s="33">
        <f t="shared" si="258"/>
        <v>348</v>
      </c>
      <c r="BT94" s="54">
        <f t="shared" si="174"/>
        <v>86</v>
      </c>
      <c r="BU94" s="33">
        <f t="shared" si="259"/>
        <v>449</v>
      </c>
      <c r="BV94" s="33">
        <v>1</v>
      </c>
      <c r="BW94" s="33">
        <f t="shared" si="211"/>
        <v>538.79999999999995</v>
      </c>
      <c r="BX94" s="33">
        <f t="shared" si="260"/>
        <v>781.9</v>
      </c>
      <c r="BY94" s="51">
        <f t="shared" si="261"/>
        <v>1117</v>
      </c>
      <c r="BZ94" s="32"/>
      <c r="CA94" s="32"/>
      <c r="CB94" s="218" t="s">
        <v>593</v>
      </c>
      <c r="CC94" s="33">
        <f t="shared" si="262"/>
        <v>116</v>
      </c>
      <c r="CD94" s="54">
        <f t="shared" si="175"/>
        <v>84</v>
      </c>
      <c r="CE94" s="33">
        <f t="shared" si="263"/>
        <v>215</v>
      </c>
      <c r="CF94" s="33">
        <v>1</v>
      </c>
      <c r="CG94" s="33">
        <f t="shared" si="212"/>
        <v>258</v>
      </c>
      <c r="CH94" s="33">
        <f t="shared" si="264"/>
        <v>374.5</v>
      </c>
      <c r="CI94" s="51">
        <f t="shared" si="265"/>
        <v>535</v>
      </c>
      <c r="CJ94" s="51">
        <f t="shared" si="216"/>
        <v>665</v>
      </c>
      <c r="CK94" s="51">
        <f t="shared" si="217"/>
        <v>795</v>
      </c>
      <c r="CL94" s="32"/>
      <c r="CM94" s="379"/>
      <c r="CN94" s="64">
        <f t="shared" si="266"/>
        <v>180</v>
      </c>
      <c r="CO94" s="71">
        <f t="shared" si="176"/>
        <v>124</v>
      </c>
      <c r="CP94" s="64">
        <f t="shared" si="267"/>
        <v>319</v>
      </c>
      <c r="CQ94" s="64">
        <v>1</v>
      </c>
      <c r="CR94" s="64">
        <f t="shared" si="213"/>
        <v>382.8</v>
      </c>
      <c r="CS94" s="64">
        <f t="shared" si="268"/>
        <v>555.09999999999991</v>
      </c>
      <c r="CT94" s="66">
        <f t="shared" si="269"/>
        <v>793</v>
      </c>
      <c r="CU94" s="66">
        <f t="shared" si="218"/>
        <v>923</v>
      </c>
      <c r="CV94" s="66">
        <f t="shared" si="219"/>
        <v>1053</v>
      </c>
      <c r="CW94" s="32"/>
      <c r="CX94" s="382"/>
      <c r="CY94" s="64">
        <f t="shared" si="270"/>
        <v>206</v>
      </c>
      <c r="CZ94" s="71">
        <f t="shared" si="177"/>
        <v>154</v>
      </c>
      <c r="DA94" s="64">
        <f t="shared" si="271"/>
        <v>375</v>
      </c>
      <c r="DB94" s="64">
        <v>1</v>
      </c>
      <c r="DC94" s="64">
        <f t="shared" si="214"/>
        <v>450</v>
      </c>
      <c r="DD94" s="64">
        <f t="shared" si="272"/>
        <v>653.09999999999991</v>
      </c>
      <c r="DE94" s="66">
        <f t="shared" si="273"/>
        <v>933</v>
      </c>
      <c r="DF94" s="66">
        <f t="shared" si="220"/>
        <v>1063</v>
      </c>
      <c r="DG94" s="66">
        <f t="shared" si="221"/>
        <v>1193</v>
      </c>
    </row>
    <row r="95" spans="1:111" ht="29.6">
      <c r="A95" s="20" t="s">
        <v>96</v>
      </c>
      <c r="B95" s="3" t="s">
        <v>310</v>
      </c>
      <c r="C95" s="86" t="s">
        <v>310</v>
      </c>
      <c r="D95" s="2" t="s">
        <v>4</v>
      </c>
      <c r="E95" s="7">
        <v>0.81200000000000006</v>
      </c>
      <c r="F95" s="12">
        <v>30</v>
      </c>
      <c r="G95" s="11">
        <f t="shared" si="222"/>
        <v>0.7</v>
      </c>
      <c r="H95" s="11">
        <v>1.1000000000000001</v>
      </c>
      <c r="I95" s="111">
        <v>1.45</v>
      </c>
      <c r="J95" s="11">
        <v>1</v>
      </c>
      <c r="K95" s="15">
        <v>2</v>
      </c>
      <c r="L95" s="15">
        <v>15</v>
      </c>
      <c r="M95" s="15">
        <v>1.2</v>
      </c>
      <c r="N95" s="46">
        <f>CEILING(E95*M95*Цены1!$E$45,1)</f>
        <v>292</v>
      </c>
      <c r="O95" s="46"/>
      <c r="P95" s="233">
        <f t="shared" si="231"/>
        <v>267</v>
      </c>
      <c r="Q95" s="54">
        <f t="shared" si="169"/>
        <v>154</v>
      </c>
      <c r="R95" s="33">
        <f t="shared" si="234"/>
        <v>436</v>
      </c>
      <c r="S95" s="33">
        <v>1.06</v>
      </c>
      <c r="T95" s="33">
        <f t="shared" si="235"/>
        <v>479.6</v>
      </c>
      <c r="U95" s="33">
        <f t="shared" si="236"/>
        <v>737.8</v>
      </c>
      <c r="V95" s="51">
        <f t="shared" si="237"/>
        <v>1054</v>
      </c>
      <c r="W95" s="33"/>
      <c r="X95" s="33"/>
      <c r="Y95" s="234">
        <f t="shared" si="233"/>
        <v>305</v>
      </c>
      <c r="Z95" s="54">
        <f t="shared" si="232"/>
        <v>154</v>
      </c>
      <c r="AA95" s="33">
        <f t="shared" si="238"/>
        <v>474</v>
      </c>
      <c r="AB95" s="33">
        <v>1</v>
      </c>
      <c r="AC95" s="33">
        <f t="shared" si="239"/>
        <v>521.40000000000009</v>
      </c>
      <c r="AD95" s="33">
        <f t="shared" si="240"/>
        <v>756.69999999999993</v>
      </c>
      <c r="AE95" s="51">
        <f t="shared" si="241"/>
        <v>1081</v>
      </c>
      <c r="AH95" s="3"/>
      <c r="AI95" s="103">
        <f t="shared" si="242"/>
        <v>293</v>
      </c>
      <c r="AJ95" s="54">
        <f t="shared" si="170"/>
        <v>190</v>
      </c>
      <c r="AK95" s="33">
        <f t="shared" si="243"/>
        <v>498</v>
      </c>
      <c r="AL95" s="33">
        <v>1</v>
      </c>
      <c r="AM95" s="33">
        <f t="shared" si="207"/>
        <v>547.80000000000007</v>
      </c>
      <c r="AN95" s="33">
        <f t="shared" si="244"/>
        <v>794.5</v>
      </c>
      <c r="AO95" s="51">
        <f t="shared" si="245"/>
        <v>1135</v>
      </c>
      <c r="AR95" s="33">
        <f t="shared" si="246"/>
        <v>1069</v>
      </c>
      <c r="AS95" s="54">
        <f t="shared" si="171"/>
        <v>193</v>
      </c>
      <c r="AT95" s="33">
        <f t="shared" si="247"/>
        <v>1277</v>
      </c>
      <c r="AU95" s="33">
        <v>1.06</v>
      </c>
      <c r="AV95" s="33">
        <f t="shared" si="208"/>
        <v>1404.7</v>
      </c>
      <c r="AW95" s="33">
        <f t="shared" si="248"/>
        <v>2159.5</v>
      </c>
      <c r="AX95" s="51">
        <f t="shared" si="249"/>
        <v>3085</v>
      </c>
      <c r="BA95" s="33">
        <f t="shared" si="250"/>
        <v>1060</v>
      </c>
      <c r="BB95" s="54">
        <f t="shared" si="172"/>
        <v>193</v>
      </c>
      <c r="BC95" s="33">
        <f t="shared" si="251"/>
        <v>1268</v>
      </c>
      <c r="BD95" s="121">
        <f t="shared" si="215"/>
        <v>1.04</v>
      </c>
      <c r="BE95" s="33">
        <f t="shared" si="209"/>
        <v>1394.8000000000002</v>
      </c>
      <c r="BF95" s="33">
        <f t="shared" si="252"/>
        <v>2103.5</v>
      </c>
      <c r="BG95" s="51">
        <f t="shared" si="253"/>
        <v>3005</v>
      </c>
      <c r="BJ95" s="33">
        <f t="shared" si="254"/>
        <v>1000</v>
      </c>
      <c r="BK95" s="54">
        <f t="shared" si="173"/>
        <v>193</v>
      </c>
      <c r="BL95" s="33">
        <f t="shared" si="255"/>
        <v>1208</v>
      </c>
      <c r="BM95" s="33">
        <v>1</v>
      </c>
      <c r="BN95" s="33">
        <f t="shared" si="210"/>
        <v>1328.8000000000002</v>
      </c>
      <c r="BO95" s="33">
        <f t="shared" si="256"/>
        <v>1927.1</v>
      </c>
      <c r="BP95" s="51">
        <f t="shared" si="257"/>
        <v>2753</v>
      </c>
      <c r="BQ95" s="32"/>
      <c r="BR95" s="32"/>
      <c r="BS95" s="33">
        <f t="shared" si="258"/>
        <v>784</v>
      </c>
      <c r="BT95" s="54">
        <f t="shared" si="174"/>
        <v>193</v>
      </c>
      <c r="BU95" s="33">
        <f t="shared" si="259"/>
        <v>992</v>
      </c>
      <c r="BV95" s="33">
        <v>1</v>
      </c>
      <c r="BW95" s="33">
        <f t="shared" si="211"/>
        <v>1091.2</v>
      </c>
      <c r="BX95" s="33">
        <f t="shared" si="260"/>
        <v>1582.6999999999998</v>
      </c>
      <c r="BY95" s="51">
        <f t="shared" si="261"/>
        <v>2261</v>
      </c>
      <c r="BZ95" s="32"/>
      <c r="CA95" s="32"/>
      <c r="CB95" s="219"/>
      <c r="CC95" s="33">
        <f t="shared" si="262"/>
        <v>260</v>
      </c>
      <c r="CD95" s="54">
        <f t="shared" si="175"/>
        <v>188</v>
      </c>
      <c r="CE95" s="33">
        <f t="shared" si="263"/>
        <v>463</v>
      </c>
      <c r="CF95" s="33">
        <v>1</v>
      </c>
      <c r="CG95" s="33">
        <f t="shared" si="212"/>
        <v>509.30000000000007</v>
      </c>
      <c r="CH95" s="33">
        <f t="shared" si="264"/>
        <v>738.5</v>
      </c>
      <c r="CI95" s="51">
        <f t="shared" si="265"/>
        <v>1055</v>
      </c>
      <c r="CJ95" s="51">
        <f t="shared" si="216"/>
        <v>1347</v>
      </c>
      <c r="CK95" s="51">
        <f t="shared" si="217"/>
        <v>1639</v>
      </c>
      <c r="CL95" s="32"/>
      <c r="CM95" s="377" t="s">
        <v>594</v>
      </c>
      <c r="CN95" s="64">
        <f t="shared" si="266"/>
        <v>404</v>
      </c>
      <c r="CO95" s="71">
        <f t="shared" si="176"/>
        <v>278</v>
      </c>
      <c r="CP95" s="64">
        <f t="shared" si="267"/>
        <v>697</v>
      </c>
      <c r="CQ95" s="64">
        <v>1</v>
      </c>
      <c r="CR95" s="64">
        <f t="shared" si="213"/>
        <v>766.7</v>
      </c>
      <c r="CS95" s="64">
        <f t="shared" si="268"/>
        <v>1112.3</v>
      </c>
      <c r="CT95" s="66">
        <f t="shared" si="269"/>
        <v>1589</v>
      </c>
      <c r="CU95" s="66">
        <f t="shared" si="218"/>
        <v>1881</v>
      </c>
      <c r="CV95" s="66">
        <f t="shared" si="219"/>
        <v>2173</v>
      </c>
      <c r="CW95" s="32"/>
      <c r="CX95" s="380" t="s">
        <v>595</v>
      </c>
      <c r="CY95" s="64">
        <f t="shared" si="270"/>
        <v>462</v>
      </c>
      <c r="CZ95" s="71">
        <f t="shared" si="177"/>
        <v>345</v>
      </c>
      <c r="DA95" s="64">
        <f t="shared" si="271"/>
        <v>822</v>
      </c>
      <c r="DB95" s="64">
        <v>1</v>
      </c>
      <c r="DC95" s="64">
        <f t="shared" si="214"/>
        <v>904.2</v>
      </c>
      <c r="DD95" s="64">
        <f t="shared" si="272"/>
        <v>1311.1</v>
      </c>
      <c r="DE95" s="66">
        <f t="shared" si="273"/>
        <v>1873</v>
      </c>
      <c r="DF95" s="66">
        <f t="shared" si="220"/>
        <v>2165</v>
      </c>
      <c r="DG95" s="66">
        <f t="shared" si="221"/>
        <v>2457</v>
      </c>
    </row>
    <row r="96" spans="1:111" ht="29.6">
      <c r="A96" s="20" t="s">
        <v>97</v>
      </c>
      <c r="B96" s="3" t="s">
        <v>311</v>
      </c>
      <c r="C96" s="88" t="s">
        <v>373</v>
      </c>
      <c r="D96" s="2" t="s">
        <v>4</v>
      </c>
      <c r="E96" s="7">
        <v>0.318</v>
      </c>
      <c r="F96" s="12">
        <v>30</v>
      </c>
      <c r="G96" s="11">
        <f t="shared" si="222"/>
        <v>0.7</v>
      </c>
      <c r="H96" s="11">
        <v>1.2</v>
      </c>
      <c r="I96" s="111">
        <v>1.45</v>
      </c>
      <c r="J96" s="11">
        <v>1</v>
      </c>
      <c r="K96" s="15">
        <v>2</v>
      </c>
      <c r="L96" s="15">
        <v>15</v>
      </c>
      <c r="M96" s="15">
        <v>1.2</v>
      </c>
      <c r="N96" s="46">
        <f>CEILING(E96*M96*Цены1!$E$45,1)</f>
        <v>115</v>
      </c>
      <c r="O96" s="46"/>
      <c r="P96" s="233">
        <f t="shared" si="231"/>
        <v>105</v>
      </c>
      <c r="Q96" s="54">
        <f t="shared" si="169"/>
        <v>61</v>
      </c>
      <c r="R96" s="33">
        <f t="shared" si="234"/>
        <v>181</v>
      </c>
      <c r="S96" s="33">
        <v>1.06</v>
      </c>
      <c r="T96" s="33">
        <f t="shared" si="235"/>
        <v>217.2</v>
      </c>
      <c r="U96" s="33">
        <f t="shared" si="236"/>
        <v>333.9</v>
      </c>
      <c r="V96" s="51">
        <f t="shared" si="237"/>
        <v>477</v>
      </c>
      <c r="W96" s="33"/>
      <c r="X96" s="33"/>
      <c r="Y96" s="234">
        <f t="shared" si="233"/>
        <v>120</v>
      </c>
      <c r="Z96" s="54">
        <f t="shared" si="232"/>
        <v>61</v>
      </c>
      <c r="AA96" s="33">
        <f t="shared" si="238"/>
        <v>196</v>
      </c>
      <c r="AB96" s="33">
        <v>1</v>
      </c>
      <c r="AC96" s="33">
        <f t="shared" si="239"/>
        <v>235.2</v>
      </c>
      <c r="AD96" s="33">
        <f t="shared" si="240"/>
        <v>341.59999999999997</v>
      </c>
      <c r="AE96" s="51">
        <f t="shared" si="241"/>
        <v>488</v>
      </c>
      <c r="AH96" s="3"/>
      <c r="AI96" s="103">
        <f t="shared" si="242"/>
        <v>115</v>
      </c>
      <c r="AJ96" s="54">
        <f t="shared" si="170"/>
        <v>75</v>
      </c>
      <c r="AK96" s="33">
        <f t="shared" si="243"/>
        <v>205</v>
      </c>
      <c r="AL96" s="33">
        <v>1</v>
      </c>
      <c r="AM96" s="33">
        <f t="shared" si="207"/>
        <v>246</v>
      </c>
      <c r="AN96" s="33">
        <f t="shared" si="244"/>
        <v>357</v>
      </c>
      <c r="AO96" s="51">
        <f t="shared" si="245"/>
        <v>510</v>
      </c>
      <c r="AR96" s="33">
        <f t="shared" si="246"/>
        <v>419</v>
      </c>
      <c r="AS96" s="54">
        <f t="shared" si="171"/>
        <v>76</v>
      </c>
      <c r="AT96" s="33">
        <f t="shared" si="247"/>
        <v>510</v>
      </c>
      <c r="AU96" s="33">
        <v>1.06</v>
      </c>
      <c r="AV96" s="33">
        <f t="shared" si="208"/>
        <v>612</v>
      </c>
      <c r="AW96" s="33">
        <f t="shared" si="248"/>
        <v>940.8</v>
      </c>
      <c r="AX96" s="51">
        <f t="shared" si="249"/>
        <v>1344</v>
      </c>
      <c r="BA96" s="33">
        <f t="shared" si="250"/>
        <v>415</v>
      </c>
      <c r="BB96" s="54">
        <f t="shared" si="172"/>
        <v>76</v>
      </c>
      <c r="BC96" s="33">
        <f t="shared" si="251"/>
        <v>506</v>
      </c>
      <c r="BD96" s="121">
        <f t="shared" si="215"/>
        <v>1.04</v>
      </c>
      <c r="BE96" s="33">
        <f t="shared" si="209"/>
        <v>607.19999999999993</v>
      </c>
      <c r="BF96" s="33">
        <f t="shared" si="252"/>
        <v>916.3</v>
      </c>
      <c r="BG96" s="51">
        <f t="shared" si="253"/>
        <v>1309</v>
      </c>
      <c r="BJ96" s="33">
        <f t="shared" si="254"/>
        <v>392</v>
      </c>
      <c r="BK96" s="54">
        <f t="shared" si="173"/>
        <v>76</v>
      </c>
      <c r="BL96" s="33">
        <f t="shared" si="255"/>
        <v>483</v>
      </c>
      <c r="BM96" s="33">
        <v>1</v>
      </c>
      <c r="BN96" s="33">
        <f t="shared" si="210"/>
        <v>579.6</v>
      </c>
      <c r="BO96" s="33">
        <f t="shared" si="256"/>
        <v>840.69999999999993</v>
      </c>
      <c r="BP96" s="51">
        <f t="shared" si="257"/>
        <v>1201</v>
      </c>
      <c r="BQ96" s="32"/>
      <c r="BR96" s="32"/>
      <c r="BS96" s="33">
        <f t="shared" si="258"/>
        <v>307</v>
      </c>
      <c r="BT96" s="54">
        <f t="shared" si="174"/>
        <v>76</v>
      </c>
      <c r="BU96" s="33">
        <f t="shared" si="259"/>
        <v>398</v>
      </c>
      <c r="BV96" s="33">
        <v>1</v>
      </c>
      <c r="BW96" s="33">
        <f t="shared" si="211"/>
        <v>477.59999999999997</v>
      </c>
      <c r="BX96" s="33">
        <f t="shared" si="260"/>
        <v>693</v>
      </c>
      <c r="BY96" s="51">
        <f t="shared" si="261"/>
        <v>990</v>
      </c>
      <c r="BZ96" s="32"/>
      <c r="CA96" s="32"/>
      <c r="CB96" s="220"/>
      <c r="CC96" s="33">
        <f t="shared" si="262"/>
        <v>102</v>
      </c>
      <c r="CD96" s="54">
        <f t="shared" si="175"/>
        <v>74</v>
      </c>
      <c r="CE96" s="33">
        <f t="shared" si="263"/>
        <v>191</v>
      </c>
      <c r="CF96" s="33">
        <v>1</v>
      </c>
      <c r="CG96" s="33">
        <f t="shared" si="212"/>
        <v>229.2</v>
      </c>
      <c r="CH96" s="33">
        <f t="shared" si="264"/>
        <v>332.5</v>
      </c>
      <c r="CI96" s="51">
        <f t="shared" si="265"/>
        <v>475</v>
      </c>
      <c r="CJ96" s="51">
        <f t="shared" si="216"/>
        <v>590</v>
      </c>
      <c r="CK96" s="51">
        <f t="shared" si="217"/>
        <v>705</v>
      </c>
      <c r="CL96" s="32"/>
      <c r="CM96" s="378"/>
      <c r="CN96" s="64">
        <f t="shared" si="266"/>
        <v>158</v>
      </c>
      <c r="CO96" s="71">
        <f t="shared" si="176"/>
        <v>109</v>
      </c>
      <c r="CP96" s="64">
        <f t="shared" si="267"/>
        <v>282</v>
      </c>
      <c r="CQ96" s="64">
        <v>1</v>
      </c>
      <c r="CR96" s="64">
        <f t="shared" si="213"/>
        <v>338.4</v>
      </c>
      <c r="CS96" s="64">
        <f t="shared" si="268"/>
        <v>490.7</v>
      </c>
      <c r="CT96" s="66">
        <f t="shared" si="269"/>
        <v>701</v>
      </c>
      <c r="CU96" s="66">
        <f t="shared" si="218"/>
        <v>816</v>
      </c>
      <c r="CV96" s="66">
        <f t="shared" si="219"/>
        <v>931</v>
      </c>
      <c r="CW96" s="32"/>
      <c r="CX96" s="381"/>
      <c r="CY96" s="64">
        <f t="shared" si="270"/>
        <v>181</v>
      </c>
      <c r="CZ96" s="71">
        <f t="shared" si="177"/>
        <v>136</v>
      </c>
      <c r="DA96" s="64">
        <f t="shared" si="271"/>
        <v>332</v>
      </c>
      <c r="DB96" s="64">
        <v>1</v>
      </c>
      <c r="DC96" s="64">
        <f t="shared" si="214"/>
        <v>398.4</v>
      </c>
      <c r="DD96" s="64">
        <f t="shared" si="272"/>
        <v>578.19999999999993</v>
      </c>
      <c r="DE96" s="66">
        <f t="shared" si="273"/>
        <v>826</v>
      </c>
      <c r="DF96" s="66">
        <f t="shared" si="220"/>
        <v>941</v>
      </c>
      <c r="DG96" s="66">
        <f t="shared" si="221"/>
        <v>1056</v>
      </c>
    </row>
    <row r="97" spans="1:111" ht="29.6">
      <c r="A97" s="20" t="s">
        <v>98</v>
      </c>
      <c r="B97" s="22" t="s">
        <v>312</v>
      </c>
      <c r="C97" s="87" t="s">
        <v>312</v>
      </c>
      <c r="D97" s="2" t="s">
        <v>4</v>
      </c>
      <c r="E97" s="7">
        <v>0.28039999999999998</v>
      </c>
      <c r="F97" s="12">
        <v>30</v>
      </c>
      <c r="G97" s="11">
        <f t="shared" si="222"/>
        <v>0.7</v>
      </c>
      <c r="H97" s="11">
        <v>1.2</v>
      </c>
      <c r="I97" s="111">
        <v>1.45</v>
      </c>
      <c r="J97" s="11">
        <v>1</v>
      </c>
      <c r="K97" s="15">
        <v>2</v>
      </c>
      <c r="L97" s="15">
        <v>15</v>
      </c>
      <c r="M97" s="15">
        <v>1.2</v>
      </c>
      <c r="N97" s="46">
        <f>CEILING(E97*M97*Цены1!$E$45,1)</f>
        <v>101</v>
      </c>
      <c r="O97" s="46"/>
      <c r="P97" s="233">
        <f t="shared" si="231"/>
        <v>92</v>
      </c>
      <c r="Q97" s="54">
        <f t="shared" si="169"/>
        <v>53</v>
      </c>
      <c r="R97" s="33">
        <f t="shared" si="234"/>
        <v>160</v>
      </c>
      <c r="S97" s="33">
        <v>1.06</v>
      </c>
      <c r="T97" s="33">
        <f t="shared" si="235"/>
        <v>192</v>
      </c>
      <c r="U97" s="33">
        <f t="shared" si="236"/>
        <v>295.39999999999998</v>
      </c>
      <c r="V97" s="51">
        <f t="shared" si="237"/>
        <v>422</v>
      </c>
      <c r="W97" s="33"/>
      <c r="X97" s="33"/>
      <c r="Y97" s="234">
        <f t="shared" si="233"/>
        <v>105</v>
      </c>
      <c r="Z97" s="54">
        <f t="shared" si="232"/>
        <v>53</v>
      </c>
      <c r="AA97" s="33">
        <f t="shared" si="238"/>
        <v>173</v>
      </c>
      <c r="AB97" s="33">
        <v>1</v>
      </c>
      <c r="AC97" s="33">
        <f t="shared" si="239"/>
        <v>207.6</v>
      </c>
      <c r="AD97" s="33">
        <f t="shared" si="240"/>
        <v>301.7</v>
      </c>
      <c r="AE97" s="51">
        <f t="shared" si="241"/>
        <v>431</v>
      </c>
      <c r="AH97" s="22"/>
      <c r="AI97" s="103">
        <f t="shared" si="242"/>
        <v>101</v>
      </c>
      <c r="AJ97" s="54">
        <f t="shared" si="170"/>
        <v>66</v>
      </c>
      <c r="AK97" s="33">
        <f t="shared" si="243"/>
        <v>182</v>
      </c>
      <c r="AL97" s="33">
        <v>1</v>
      </c>
      <c r="AM97" s="33">
        <f t="shared" si="207"/>
        <v>218.4</v>
      </c>
      <c r="AN97" s="33">
        <f t="shared" si="244"/>
        <v>317.09999999999997</v>
      </c>
      <c r="AO97" s="51">
        <f t="shared" si="245"/>
        <v>453</v>
      </c>
      <c r="AR97" s="33">
        <f t="shared" si="246"/>
        <v>370</v>
      </c>
      <c r="AS97" s="54">
        <f t="shared" si="171"/>
        <v>67</v>
      </c>
      <c r="AT97" s="33">
        <f t="shared" si="247"/>
        <v>452</v>
      </c>
      <c r="AU97" s="33">
        <v>1.06</v>
      </c>
      <c r="AV97" s="33">
        <f t="shared" si="208"/>
        <v>542.4</v>
      </c>
      <c r="AW97" s="33">
        <f t="shared" si="248"/>
        <v>833.69999999999993</v>
      </c>
      <c r="AX97" s="51">
        <f t="shared" si="249"/>
        <v>1191</v>
      </c>
      <c r="BA97" s="33">
        <f t="shared" si="250"/>
        <v>366</v>
      </c>
      <c r="BB97" s="54">
        <f t="shared" si="172"/>
        <v>67</v>
      </c>
      <c r="BC97" s="33">
        <f t="shared" si="251"/>
        <v>448</v>
      </c>
      <c r="BD97" s="121">
        <f t="shared" si="215"/>
        <v>1.04</v>
      </c>
      <c r="BE97" s="33">
        <f t="shared" si="209"/>
        <v>537.6</v>
      </c>
      <c r="BF97" s="33">
        <f t="shared" si="252"/>
        <v>811.3</v>
      </c>
      <c r="BG97" s="51">
        <f t="shared" si="253"/>
        <v>1159</v>
      </c>
      <c r="BJ97" s="33">
        <f t="shared" si="254"/>
        <v>346</v>
      </c>
      <c r="BK97" s="54">
        <f t="shared" si="173"/>
        <v>67</v>
      </c>
      <c r="BL97" s="33">
        <f t="shared" si="255"/>
        <v>428</v>
      </c>
      <c r="BM97" s="33">
        <v>1</v>
      </c>
      <c r="BN97" s="33">
        <f t="shared" si="210"/>
        <v>513.6</v>
      </c>
      <c r="BO97" s="33">
        <f t="shared" si="256"/>
        <v>744.8</v>
      </c>
      <c r="BP97" s="51">
        <f t="shared" si="257"/>
        <v>1064</v>
      </c>
      <c r="BQ97" s="32"/>
      <c r="BR97" s="32"/>
      <c r="BS97" s="33">
        <f t="shared" si="258"/>
        <v>271</v>
      </c>
      <c r="BT97" s="54">
        <f t="shared" si="174"/>
        <v>67</v>
      </c>
      <c r="BU97" s="33">
        <f t="shared" si="259"/>
        <v>353</v>
      </c>
      <c r="BV97" s="33">
        <v>1</v>
      </c>
      <c r="BW97" s="33">
        <f t="shared" si="211"/>
        <v>423.59999999999997</v>
      </c>
      <c r="BX97" s="33">
        <f t="shared" si="260"/>
        <v>614.59999999999991</v>
      </c>
      <c r="BY97" s="51">
        <f t="shared" si="261"/>
        <v>878</v>
      </c>
      <c r="BZ97" s="32"/>
      <c r="CA97" s="32"/>
      <c r="CB97" s="218" t="s">
        <v>593</v>
      </c>
      <c r="CC97" s="33">
        <f t="shared" si="262"/>
        <v>90</v>
      </c>
      <c r="CD97" s="54">
        <f t="shared" si="175"/>
        <v>65</v>
      </c>
      <c r="CE97" s="33">
        <f t="shared" si="263"/>
        <v>170</v>
      </c>
      <c r="CF97" s="33">
        <v>1</v>
      </c>
      <c r="CG97" s="33">
        <f t="shared" si="212"/>
        <v>204</v>
      </c>
      <c r="CH97" s="33">
        <f t="shared" si="264"/>
        <v>296.09999999999997</v>
      </c>
      <c r="CI97" s="51">
        <f t="shared" si="265"/>
        <v>423</v>
      </c>
      <c r="CJ97" s="51">
        <f t="shared" si="216"/>
        <v>524</v>
      </c>
      <c r="CK97" s="51">
        <f t="shared" si="217"/>
        <v>625</v>
      </c>
      <c r="CL97" s="32"/>
      <c r="CM97" s="379"/>
      <c r="CN97" s="64">
        <f t="shared" si="266"/>
        <v>140</v>
      </c>
      <c r="CO97" s="71">
        <f t="shared" si="176"/>
        <v>96</v>
      </c>
      <c r="CP97" s="64">
        <f t="shared" si="267"/>
        <v>251</v>
      </c>
      <c r="CQ97" s="64">
        <v>1</v>
      </c>
      <c r="CR97" s="64">
        <f t="shared" si="213"/>
        <v>301.2</v>
      </c>
      <c r="CS97" s="64">
        <f t="shared" si="268"/>
        <v>436.79999999999995</v>
      </c>
      <c r="CT97" s="66">
        <f t="shared" si="269"/>
        <v>624</v>
      </c>
      <c r="CU97" s="66">
        <f t="shared" si="218"/>
        <v>725</v>
      </c>
      <c r="CV97" s="66">
        <f t="shared" si="219"/>
        <v>826</v>
      </c>
      <c r="CW97" s="32"/>
      <c r="CX97" s="382"/>
      <c r="CY97" s="64">
        <f t="shared" si="270"/>
        <v>160</v>
      </c>
      <c r="CZ97" s="71">
        <f t="shared" si="177"/>
        <v>120</v>
      </c>
      <c r="DA97" s="64">
        <f t="shared" si="271"/>
        <v>295</v>
      </c>
      <c r="DB97" s="64">
        <v>1</v>
      </c>
      <c r="DC97" s="64">
        <f t="shared" si="214"/>
        <v>354</v>
      </c>
      <c r="DD97" s="64">
        <f t="shared" si="272"/>
        <v>513.79999999999995</v>
      </c>
      <c r="DE97" s="66">
        <f t="shared" si="273"/>
        <v>734</v>
      </c>
      <c r="DF97" s="66">
        <f t="shared" si="220"/>
        <v>835</v>
      </c>
      <c r="DG97" s="66">
        <f t="shared" si="221"/>
        <v>936</v>
      </c>
    </row>
    <row r="98" spans="1:111" ht="29.6">
      <c r="A98" s="20" t="s">
        <v>99</v>
      </c>
      <c r="B98" s="3" t="s">
        <v>313</v>
      </c>
      <c r="C98" s="85" t="s">
        <v>366</v>
      </c>
      <c r="D98" s="2" t="s">
        <v>4</v>
      </c>
      <c r="E98" s="7">
        <v>0.52129999999999999</v>
      </c>
      <c r="F98" s="12">
        <v>30</v>
      </c>
      <c r="G98" s="11">
        <f t="shared" si="222"/>
        <v>0.7</v>
      </c>
      <c r="H98" s="11">
        <v>1.1000000000000001</v>
      </c>
      <c r="I98" s="111">
        <v>1.45</v>
      </c>
      <c r="J98" s="11">
        <v>1</v>
      </c>
      <c r="K98" s="15">
        <v>2</v>
      </c>
      <c r="L98" s="15">
        <v>15</v>
      </c>
      <c r="M98" s="15">
        <v>1.2</v>
      </c>
      <c r="N98" s="46">
        <f>CEILING(E98*M98*Цены1!$E$45,1)</f>
        <v>188</v>
      </c>
      <c r="O98" s="46"/>
      <c r="P98" s="233">
        <f t="shared" si="231"/>
        <v>171</v>
      </c>
      <c r="Q98" s="54">
        <f t="shared" si="169"/>
        <v>99</v>
      </c>
      <c r="R98" s="33">
        <f t="shared" si="234"/>
        <v>285</v>
      </c>
      <c r="S98" s="33">
        <v>1.06</v>
      </c>
      <c r="T98" s="33">
        <f t="shared" si="235"/>
        <v>313.5</v>
      </c>
      <c r="U98" s="33">
        <f t="shared" si="236"/>
        <v>482.29999999999995</v>
      </c>
      <c r="V98" s="51">
        <f t="shared" si="237"/>
        <v>689</v>
      </c>
      <c r="W98" s="33"/>
      <c r="X98" s="33"/>
      <c r="Y98" s="234">
        <f t="shared" si="233"/>
        <v>196</v>
      </c>
      <c r="Z98" s="54">
        <f t="shared" si="232"/>
        <v>99</v>
      </c>
      <c r="AA98" s="33">
        <f t="shared" si="238"/>
        <v>310</v>
      </c>
      <c r="AB98" s="33">
        <v>1</v>
      </c>
      <c r="AC98" s="33">
        <f t="shared" si="239"/>
        <v>341</v>
      </c>
      <c r="AD98" s="33">
        <f t="shared" si="240"/>
        <v>494.9</v>
      </c>
      <c r="AE98" s="51">
        <f t="shared" si="241"/>
        <v>707</v>
      </c>
      <c r="AH98" s="3"/>
      <c r="AI98" s="103">
        <f t="shared" si="242"/>
        <v>188</v>
      </c>
      <c r="AJ98" s="54">
        <f t="shared" si="170"/>
        <v>122</v>
      </c>
      <c r="AK98" s="33">
        <f t="shared" si="243"/>
        <v>325</v>
      </c>
      <c r="AL98" s="33">
        <v>1</v>
      </c>
      <c r="AM98" s="33">
        <f t="shared" si="207"/>
        <v>357.50000000000006</v>
      </c>
      <c r="AN98" s="33">
        <f t="shared" si="244"/>
        <v>518.69999999999993</v>
      </c>
      <c r="AO98" s="51">
        <f t="shared" si="245"/>
        <v>741</v>
      </c>
      <c r="AR98" s="33">
        <f t="shared" si="246"/>
        <v>687</v>
      </c>
      <c r="AS98" s="54">
        <f t="shared" si="171"/>
        <v>124</v>
      </c>
      <c r="AT98" s="33">
        <f t="shared" si="247"/>
        <v>826</v>
      </c>
      <c r="AU98" s="33">
        <v>1.06</v>
      </c>
      <c r="AV98" s="33">
        <f t="shared" si="208"/>
        <v>908.6</v>
      </c>
      <c r="AW98" s="33">
        <f t="shared" si="248"/>
        <v>1397.1999999999998</v>
      </c>
      <c r="AX98" s="51">
        <f t="shared" si="249"/>
        <v>1996</v>
      </c>
      <c r="BA98" s="33">
        <f t="shared" si="250"/>
        <v>680</v>
      </c>
      <c r="BB98" s="54">
        <f t="shared" si="172"/>
        <v>124</v>
      </c>
      <c r="BC98" s="33">
        <f t="shared" si="251"/>
        <v>819</v>
      </c>
      <c r="BD98" s="121">
        <f t="shared" si="215"/>
        <v>1.04</v>
      </c>
      <c r="BE98" s="33">
        <f t="shared" si="209"/>
        <v>900.90000000000009</v>
      </c>
      <c r="BF98" s="33">
        <f t="shared" si="252"/>
        <v>1358.6999999999998</v>
      </c>
      <c r="BG98" s="51">
        <f t="shared" si="253"/>
        <v>1941</v>
      </c>
      <c r="BJ98" s="33">
        <f t="shared" si="254"/>
        <v>642</v>
      </c>
      <c r="BK98" s="54">
        <f t="shared" si="173"/>
        <v>124</v>
      </c>
      <c r="BL98" s="33">
        <f t="shared" si="255"/>
        <v>781</v>
      </c>
      <c r="BM98" s="33">
        <v>1</v>
      </c>
      <c r="BN98" s="33">
        <f t="shared" si="210"/>
        <v>859.1</v>
      </c>
      <c r="BO98" s="33">
        <f t="shared" si="256"/>
        <v>1246</v>
      </c>
      <c r="BP98" s="51">
        <f t="shared" si="257"/>
        <v>1780</v>
      </c>
      <c r="BQ98" s="32"/>
      <c r="BR98" s="32"/>
      <c r="BS98" s="33">
        <f t="shared" si="258"/>
        <v>503</v>
      </c>
      <c r="BT98" s="54">
        <f t="shared" si="174"/>
        <v>124</v>
      </c>
      <c r="BU98" s="33">
        <f t="shared" si="259"/>
        <v>642</v>
      </c>
      <c r="BV98" s="33">
        <v>1</v>
      </c>
      <c r="BW98" s="33">
        <f t="shared" si="211"/>
        <v>706.2</v>
      </c>
      <c r="BX98" s="33">
        <f t="shared" si="260"/>
        <v>1024.0999999999999</v>
      </c>
      <c r="BY98" s="51">
        <f t="shared" si="261"/>
        <v>1463</v>
      </c>
      <c r="BZ98" s="32"/>
      <c r="CA98" s="32"/>
      <c r="CB98" s="219"/>
      <c r="CC98" s="33">
        <f t="shared" si="262"/>
        <v>167</v>
      </c>
      <c r="CD98" s="54">
        <f t="shared" si="175"/>
        <v>121</v>
      </c>
      <c r="CE98" s="33">
        <f t="shared" si="263"/>
        <v>303</v>
      </c>
      <c r="CF98" s="33">
        <v>1</v>
      </c>
      <c r="CG98" s="33">
        <f t="shared" si="212"/>
        <v>333.3</v>
      </c>
      <c r="CH98" s="33">
        <f t="shared" si="264"/>
        <v>483.7</v>
      </c>
      <c r="CI98" s="51">
        <f t="shared" si="265"/>
        <v>691</v>
      </c>
      <c r="CJ98" s="51">
        <f t="shared" si="216"/>
        <v>879</v>
      </c>
      <c r="CK98" s="51">
        <f t="shared" si="217"/>
        <v>1067</v>
      </c>
      <c r="CL98" s="32"/>
      <c r="CM98" s="377" t="s">
        <v>594</v>
      </c>
      <c r="CN98" s="64">
        <f t="shared" si="266"/>
        <v>259</v>
      </c>
      <c r="CO98" s="71">
        <f t="shared" si="176"/>
        <v>179</v>
      </c>
      <c r="CP98" s="64">
        <f t="shared" si="267"/>
        <v>453</v>
      </c>
      <c r="CQ98" s="64">
        <v>1</v>
      </c>
      <c r="CR98" s="64">
        <f t="shared" si="213"/>
        <v>498.30000000000007</v>
      </c>
      <c r="CS98" s="64">
        <f t="shared" si="268"/>
        <v>723.09999999999991</v>
      </c>
      <c r="CT98" s="66">
        <f t="shared" si="269"/>
        <v>1033</v>
      </c>
      <c r="CU98" s="66">
        <f t="shared" si="218"/>
        <v>1221</v>
      </c>
      <c r="CV98" s="66">
        <f t="shared" si="219"/>
        <v>1409</v>
      </c>
      <c r="CW98" s="32"/>
      <c r="CX98" s="380" t="s">
        <v>595</v>
      </c>
      <c r="CY98" s="64">
        <f t="shared" si="270"/>
        <v>297</v>
      </c>
      <c r="CZ98" s="71">
        <f t="shared" si="177"/>
        <v>222</v>
      </c>
      <c r="DA98" s="64">
        <f t="shared" si="271"/>
        <v>534</v>
      </c>
      <c r="DB98" s="64">
        <v>1</v>
      </c>
      <c r="DC98" s="64">
        <f t="shared" si="214"/>
        <v>587.40000000000009</v>
      </c>
      <c r="DD98" s="64">
        <f t="shared" si="272"/>
        <v>851.9</v>
      </c>
      <c r="DE98" s="66">
        <f t="shared" si="273"/>
        <v>1217</v>
      </c>
      <c r="DF98" s="66">
        <f t="shared" si="220"/>
        <v>1405</v>
      </c>
      <c r="DG98" s="66">
        <f t="shared" si="221"/>
        <v>1593</v>
      </c>
    </row>
    <row r="99" spans="1:111" ht="44.4">
      <c r="A99" s="20" t="s">
        <v>100</v>
      </c>
      <c r="B99" s="3" t="s">
        <v>314</v>
      </c>
      <c r="C99" s="85" t="s">
        <v>367</v>
      </c>
      <c r="D99" s="2" t="s">
        <v>4</v>
      </c>
      <c r="E99" s="7">
        <v>0.62160000000000004</v>
      </c>
      <c r="F99" s="12">
        <v>30</v>
      </c>
      <c r="G99" s="11">
        <f t="shared" si="222"/>
        <v>0.7</v>
      </c>
      <c r="H99" s="11">
        <v>1.2</v>
      </c>
      <c r="I99" s="111">
        <v>1.45</v>
      </c>
      <c r="J99" s="11">
        <v>1</v>
      </c>
      <c r="K99" s="15">
        <v>2</v>
      </c>
      <c r="L99" s="15">
        <v>15</v>
      </c>
      <c r="M99" s="15">
        <v>1.2</v>
      </c>
      <c r="N99" s="46">
        <f>CEILING(E99*M99*Цены1!$E$45,1)</f>
        <v>224</v>
      </c>
      <c r="O99" s="46"/>
      <c r="P99" s="233">
        <f t="shared" si="231"/>
        <v>204</v>
      </c>
      <c r="Q99" s="54">
        <f t="shared" si="169"/>
        <v>118</v>
      </c>
      <c r="R99" s="33">
        <f t="shared" si="234"/>
        <v>337</v>
      </c>
      <c r="S99" s="33">
        <v>1.06</v>
      </c>
      <c r="T99" s="33">
        <f t="shared" si="235"/>
        <v>404.4</v>
      </c>
      <c r="U99" s="33">
        <f t="shared" si="236"/>
        <v>621.59999999999991</v>
      </c>
      <c r="V99" s="51">
        <f t="shared" si="237"/>
        <v>888</v>
      </c>
      <c r="W99" s="33"/>
      <c r="X99" s="33"/>
      <c r="Y99" s="234">
        <f t="shared" si="233"/>
        <v>233</v>
      </c>
      <c r="Z99" s="54">
        <f t="shared" si="232"/>
        <v>118</v>
      </c>
      <c r="AA99" s="33">
        <f t="shared" si="238"/>
        <v>366</v>
      </c>
      <c r="AB99" s="33">
        <v>1</v>
      </c>
      <c r="AC99" s="33">
        <f t="shared" si="239"/>
        <v>439.2</v>
      </c>
      <c r="AD99" s="33">
        <f t="shared" si="240"/>
        <v>637</v>
      </c>
      <c r="AE99" s="51">
        <f t="shared" si="241"/>
        <v>910</v>
      </c>
      <c r="AH99" s="3"/>
      <c r="AI99" s="103">
        <f t="shared" si="242"/>
        <v>224</v>
      </c>
      <c r="AJ99" s="54">
        <f t="shared" si="170"/>
        <v>145</v>
      </c>
      <c r="AK99" s="33">
        <f t="shared" si="243"/>
        <v>384</v>
      </c>
      <c r="AL99" s="33">
        <v>1</v>
      </c>
      <c r="AM99" s="33">
        <f t="shared" si="207"/>
        <v>460.79999999999995</v>
      </c>
      <c r="AN99" s="33">
        <f t="shared" si="244"/>
        <v>668.5</v>
      </c>
      <c r="AO99" s="51">
        <f t="shared" si="245"/>
        <v>955</v>
      </c>
      <c r="AR99" s="33">
        <f t="shared" si="246"/>
        <v>819</v>
      </c>
      <c r="AS99" s="54">
        <f t="shared" si="171"/>
        <v>148</v>
      </c>
      <c r="AT99" s="33">
        <f t="shared" si="247"/>
        <v>982</v>
      </c>
      <c r="AU99" s="33">
        <v>1.06</v>
      </c>
      <c r="AV99" s="33">
        <f t="shared" si="208"/>
        <v>1178.3999999999999</v>
      </c>
      <c r="AW99" s="33">
        <f t="shared" si="248"/>
        <v>1811.6</v>
      </c>
      <c r="AX99" s="51">
        <f t="shared" si="249"/>
        <v>2588</v>
      </c>
      <c r="BA99" s="33">
        <f t="shared" si="250"/>
        <v>811</v>
      </c>
      <c r="BB99" s="54">
        <f t="shared" si="172"/>
        <v>148</v>
      </c>
      <c r="BC99" s="33">
        <f t="shared" si="251"/>
        <v>974</v>
      </c>
      <c r="BD99" s="121">
        <f t="shared" si="215"/>
        <v>1.04</v>
      </c>
      <c r="BE99" s="33">
        <f t="shared" si="209"/>
        <v>1168.8</v>
      </c>
      <c r="BF99" s="33">
        <f t="shared" si="252"/>
        <v>1762.6</v>
      </c>
      <c r="BG99" s="51">
        <f t="shared" si="253"/>
        <v>2518</v>
      </c>
      <c r="BJ99" s="33">
        <f t="shared" si="254"/>
        <v>766</v>
      </c>
      <c r="BK99" s="54">
        <f t="shared" si="173"/>
        <v>148</v>
      </c>
      <c r="BL99" s="33">
        <f t="shared" si="255"/>
        <v>929</v>
      </c>
      <c r="BM99" s="33">
        <v>1</v>
      </c>
      <c r="BN99" s="33">
        <f t="shared" si="210"/>
        <v>1114.8</v>
      </c>
      <c r="BO99" s="33">
        <f t="shared" si="256"/>
        <v>1617</v>
      </c>
      <c r="BP99" s="51">
        <f t="shared" si="257"/>
        <v>2310</v>
      </c>
      <c r="BQ99" s="32"/>
      <c r="BR99" s="32"/>
      <c r="BS99" s="33">
        <f t="shared" si="258"/>
        <v>600</v>
      </c>
      <c r="BT99" s="54">
        <f t="shared" si="174"/>
        <v>148</v>
      </c>
      <c r="BU99" s="33">
        <f t="shared" si="259"/>
        <v>763</v>
      </c>
      <c r="BV99" s="33">
        <v>1</v>
      </c>
      <c r="BW99" s="33">
        <f t="shared" si="211"/>
        <v>915.6</v>
      </c>
      <c r="BX99" s="33">
        <f t="shared" si="260"/>
        <v>1327.8999999999999</v>
      </c>
      <c r="BY99" s="51">
        <f t="shared" si="261"/>
        <v>1897</v>
      </c>
      <c r="BZ99" s="32"/>
      <c r="CA99" s="32"/>
      <c r="CB99" s="220"/>
      <c r="CC99" s="33">
        <f t="shared" si="262"/>
        <v>199</v>
      </c>
      <c r="CD99" s="54">
        <f t="shared" si="175"/>
        <v>144</v>
      </c>
      <c r="CE99" s="33">
        <f t="shared" si="263"/>
        <v>358</v>
      </c>
      <c r="CF99" s="33">
        <v>1</v>
      </c>
      <c r="CG99" s="33">
        <f t="shared" si="212"/>
        <v>429.59999999999997</v>
      </c>
      <c r="CH99" s="33">
        <f t="shared" si="264"/>
        <v>623</v>
      </c>
      <c r="CI99" s="51">
        <f t="shared" si="265"/>
        <v>890</v>
      </c>
      <c r="CJ99" s="51">
        <f t="shared" si="216"/>
        <v>1114</v>
      </c>
      <c r="CK99" s="51">
        <f t="shared" si="217"/>
        <v>1338</v>
      </c>
      <c r="CL99" s="32"/>
      <c r="CM99" s="378"/>
      <c r="CN99" s="64">
        <f t="shared" si="266"/>
        <v>309</v>
      </c>
      <c r="CO99" s="71">
        <f t="shared" si="176"/>
        <v>213</v>
      </c>
      <c r="CP99" s="64">
        <f t="shared" si="267"/>
        <v>537</v>
      </c>
      <c r="CQ99" s="64">
        <v>1</v>
      </c>
      <c r="CR99" s="64">
        <f t="shared" si="213"/>
        <v>644.4</v>
      </c>
      <c r="CS99" s="64">
        <f t="shared" si="268"/>
        <v>934.49999999999989</v>
      </c>
      <c r="CT99" s="66">
        <f t="shared" si="269"/>
        <v>1335</v>
      </c>
      <c r="CU99" s="66">
        <f t="shared" si="218"/>
        <v>1559</v>
      </c>
      <c r="CV99" s="66">
        <f t="shared" si="219"/>
        <v>1783</v>
      </c>
      <c r="CW99" s="32"/>
      <c r="CX99" s="381"/>
      <c r="CY99" s="64">
        <f t="shared" si="270"/>
        <v>354</v>
      </c>
      <c r="CZ99" s="71">
        <f t="shared" si="177"/>
        <v>265</v>
      </c>
      <c r="DA99" s="64">
        <f t="shared" si="271"/>
        <v>634</v>
      </c>
      <c r="DB99" s="64">
        <v>1</v>
      </c>
      <c r="DC99" s="64">
        <f t="shared" si="214"/>
        <v>760.8</v>
      </c>
      <c r="DD99" s="64">
        <f t="shared" si="272"/>
        <v>1103.1999999999998</v>
      </c>
      <c r="DE99" s="66">
        <f t="shared" si="273"/>
        <v>1576</v>
      </c>
      <c r="DF99" s="66">
        <f t="shared" si="220"/>
        <v>1800</v>
      </c>
      <c r="DG99" s="66">
        <f t="shared" si="221"/>
        <v>2024</v>
      </c>
    </row>
    <row r="100" spans="1:111" ht="29.6">
      <c r="A100" s="20" t="s">
        <v>101</v>
      </c>
      <c r="B100" s="3" t="s">
        <v>315</v>
      </c>
      <c r="C100" s="86"/>
      <c r="D100" s="2" t="s">
        <v>4</v>
      </c>
      <c r="E100" s="7">
        <v>0.62160000000000004</v>
      </c>
      <c r="F100" s="12">
        <v>30</v>
      </c>
      <c r="G100" s="11">
        <f t="shared" si="222"/>
        <v>0.7</v>
      </c>
      <c r="H100" s="11">
        <v>1.2</v>
      </c>
      <c r="I100" s="111">
        <v>1.45</v>
      </c>
      <c r="J100" s="11">
        <v>1</v>
      </c>
      <c r="K100" s="15">
        <v>2</v>
      </c>
      <c r="L100" s="15">
        <v>15</v>
      </c>
      <c r="M100" s="15">
        <v>1.2</v>
      </c>
      <c r="N100" s="46">
        <f>CEILING(E100*M100*Цены1!$E$45,1)</f>
        <v>224</v>
      </c>
      <c r="O100" s="46"/>
      <c r="P100" s="233">
        <f t="shared" si="231"/>
        <v>204</v>
      </c>
      <c r="Q100" s="54">
        <f t="shared" si="169"/>
        <v>118</v>
      </c>
      <c r="R100" s="33">
        <f t="shared" si="234"/>
        <v>337</v>
      </c>
      <c r="S100" s="33">
        <v>1.06</v>
      </c>
      <c r="T100" s="33">
        <f t="shared" si="235"/>
        <v>404.4</v>
      </c>
      <c r="U100" s="33">
        <f t="shared" si="236"/>
        <v>621.59999999999991</v>
      </c>
      <c r="V100" s="51">
        <f t="shared" si="237"/>
        <v>888</v>
      </c>
      <c r="W100" s="33"/>
      <c r="X100" s="33"/>
      <c r="Y100" s="234">
        <f t="shared" si="233"/>
        <v>233</v>
      </c>
      <c r="Z100" s="54">
        <f t="shared" si="232"/>
        <v>118</v>
      </c>
      <c r="AA100" s="33">
        <f t="shared" si="238"/>
        <v>366</v>
      </c>
      <c r="AB100" s="33">
        <v>1</v>
      </c>
      <c r="AC100" s="33">
        <f t="shared" si="239"/>
        <v>439.2</v>
      </c>
      <c r="AD100" s="33">
        <f t="shared" si="240"/>
        <v>637</v>
      </c>
      <c r="AE100" s="51">
        <f t="shared" si="241"/>
        <v>910</v>
      </c>
      <c r="AH100" s="3"/>
      <c r="AI100" s="103">
        <f t="shared" si="242"/>
        <v>224</v>
      </c>
      <c r="AJ100" s="54">
        <f t="shared" si="170"/>
        <v>145</v>
      </c>
      <c r="AK100" s="33">
        <f t="shared" si="243"/>
        <v>384</v>
      </c>
      <c r="AL100" s="33">
        <v>1</v>
      </c>
      <c r="AM100" s="33">
        <f t="shared" si="207"/>
        <v>460.79999999999995</v>
      </c>
      <c r="AN100" s="33">
        <f t="shared" si="244"/>
        <v>668.5</v>
      </c>
      <c r="AO100" s="51">
        <f t="shared" si="245"/>
        <v>955</v>
      </c>
      <c r="AR100" s="33">
        <f t="shared" si="246"/>
        <v>819</v>
      </c>
      <c r="AS100" s="54">
        <f t="shared" si="171"/>
        <v>148</v>
      </c>
      <c r="AT100" s="33">
        <f t="shared" si="247"/>
        <v>982</v>
      </c>
      <c r="AU100" s="33">
        <v>1.06</v>
      </c>
      <c r="AV100" s="33">
        <f t="shared" si="208"/>
        <v>1178.3999999999999</v>
      </c>
      <c r="AW100" s="33">
        <f t="shared" si="248"/>
        <v>1811.6</v>
      </c>
      <c r="AX100" s="51">
        <f t="shared" si="249"/>
        <v>2588</v>
      </c>
      <c r="BA100" s="33">
        <f t="shared" si="250"/>
        <v>811</v>
      </c>
      <c r="BB100" s="54">
        <f t="shared" si="172"/>
        <v>148</v>
      </c>
      <c r="BC100" s="33">
        <f t="shared" si="251"/>
        <v>974</v>
      </c>
      <c r="BD100" s="121">
        <f t="shared" si="215"/>
        <v>1.04</v>
      </c>
      <c r="BE100" s="33">
        <f t="shared" si="209"/>
        <v>1168.8</v>
      </c>
      <c r="BF100" s="33">
        <f t="shared" si="252"/>
        <v>1762.6</v>
      </c>
      <c r="BG100" s="51">
        <f t="shared" si="253"/>
        <v>2518</v>
      </c>
      <c r="BJ100" s="33">
        <f t="shared" si="254"/>
        <v>766</v>
      </c>
      <c r="BK100" s="54">
        <f t="shared" si="173"/>
        <v>148</v>
      </c>
      <c r="BL100" s="33">
        <f t="shared" si="255"/>
        <v>929</v>
      </c>
      <c r="BM100" s="33">
        <v>1</v>
      </c>
      <c r="BN100" s="33">
        <f t="shared" si="210"/>
        <v>1114.8</v>
      </c>
      <c r="BO100" s="33">
        <f t="shared" si="256"/>
        <v>1617</v>
      </c>
      <c r="BP100" s="51">
        <f t="shared" si="257"/>
        <v>2310</v>
      </c>
      <c r="BQ100" s="32"/>
      <c r="BR100" s="32"/>
      <c r="BS100" s="33">
        <f t="shared" si="258"/>
        <v>600</v>
      </c>
      <c r="BT100" s="54">
        <f t="shared" si="174"/>
        <v>148</v>
      </c>
      <c r="BU100" s="33">
        <f t="shared" si="259"/>
        <v>763</v>
      </c>
      <c r="BV100" s="33">
        <v>1</v>
      </c>
      <c r="BW100" s="33">
        <f t="shared" si="211"/>
        <v>915.6</v>
      </c>
      <c r="BX100" s="33">
        <f t="shared" si="260"/>
        <v>1327.8999999999999</v>
      </c>
      <c r="BY100" s="51">
        <f t="shared" si="261"/>
        <v>1897</v>
      </c>
      <c r="BZ100" s="32"/>
      <c r="CA100" s="32"/>
      <c r="CB100" s="218" t="s">
        <v>593</v>
      </c>
      <c r="CC100" s="33">
        <f t="shared" si="262"/>
        <v>199</v>
      </c>
      <c r="CD100" s="54">
        <f t="shared" si="175"/>
        <v>144</v>
      </c>
      <c r="CE100" s="33">
        <f t="shared" si="263"/>
        <v>358</v>
      </c>
      <c r="CF100" s="33">
        <v>1</v>
      </c>
      <c r="CG100" s="33">
        <f t="shared" si="212"/>
        <v>429.59999999999997</v>
      </c>
      <c r="CH100" s="33">
        <f t="shared" si="264"/>
        <v>623</v>
      </c>
      <c r="CI100" s="51">
        <f t="shared" si="265"/>
        <v>890</v>
      </c>
      <c r="CJ100" s="51">
        <f t="shared" si="216"/>
        <v>1114</v>
      </c>
      <c r="CK100" s="51">
        <f t="shared" si="217"/>
        <v>1338</v>
      </c>
      <c r="CL100" s="32"/>
      <c r="CM100" s="379"/>
      <c r="CN100" s="64">
        <f t="shared" si="266"/>
        <v>309</v>
      </c>
      <c r="CO100" s="71">
        <f t="shared" si="176"/>
        <v>213</v>
      </c>
      <c r="CP100" s="64">
        <f t="shared" si="267"/>
        <v>537</v>
      </c>
      <c r="CQ100" s="64">
        <v>1</v>
      </c>
      <c r="CR100" s="64">
        <f t="shared" si="213"/>
        <v>644.4</v>
      </c>
      <c r="CS100" s="64">
        <f t="shared" si="268"/>
        <v>934.49999999999989</v>
      </c>
      <c r="CT100" s="66">
        <f t="shared" si="269"/>
        <v>1335</v>
      </c>
      <c r="CU100" s="66">
        <f t="shared" si="218"/>
        <v>1559</v>
      </c>
      <c r="CV100" s="66">
        <f t="shared" si="219"/>
        <v>1783</v>
      </c>
      <c r="CW100" s="32"/>
      <c r="CX100" s="382"/>
      <c r="CY100" s="64">
        <f t="shared" si="270"/>
        <v>354</v>
      </c>
      <c r="CZ100" s="71">
        <f t="shared" si="177"/>
        <v>265</v>
      </c>
      <c r="DA100" s="64">
        <f t="shared" si="271"/>
        <v>634</v>
      </c>
      <c r="DB100" s="64">
        <v>1</v>
      </c>
      <c r="DC100" s="64">
        <f t="shared" si="214"/>
        <v>760.8</v>
      </c>
      <c r="DD100" s="64">
        <f t="shared" si="272"/>
        <v>1103.1999999999998</v>
      </c>
      <c r="DE100" s="66">
        <f t="shared" si="273"/>
        <v>1576</v>
      </c>
      <c r="DF100" s="66">
        <f t="shared" si="220"/>
        <v>1800</v>
      </c>
      <c r="DG100" s="66">
        <f t="shared" si="221"/>
        <v>2024</v>
      </c>
    </row>
    <row r="101" spans="1:111" ht="44.4">
      <c r="A101" s="20" t="s">
        <v>102</v>
      </c>
      <c r="B101" s="3" t="s">
        <v>316</v>
      </c>
      <c r="C101" s="85" t="s">
        <v>365</v>
      </c>
      <c r="D101" s="2" t="s">
        <v>4</v>
      </c>
      <c r="E101" s="7">
        <v>0.40079999999999999</v>
      </c>
      <c r="F101" s="12">
        <v>30</v>
      </c>
      <c r="G101" s="11">
        <f t="shared" si="222"/>
        <v>0.7</v>
      </c>
      <c r="H101" s="11">
        <v>1.1000000000000001</v>
      </c>
      <c r="I101" s="111">
        <v>1.45</v>
      </c>
      <c r="J101" s="11">
        <v>1</v>
      </c>
      <c r="K101" s="15">
        <v>2</v>
      </c>
      <c r="L101" s="15">
        <v>15</v>
      </c>
      <c r="M101" s="15">
        <v>1.2</v>
      </c>
      <c r="N101" s="46">
        <f>CEILING(E101*M101*Цены1!$E$45,1)</f>
        <v>144</v>
      </c>
      <c r="O101" s="46"/>
      <c r="P101" s="233">
        <f t="shared" si="231"/>
        <v>132</v>
      </c>
      <c r="Q101" s="54">
        <f t="shared" si="169"/>
        <v>76</v>
      </c>
      <c r="R101" s="33">
        <f t="shared" si="234"/>
        <v>223</v>
      </c>
      <c r="S101" s="33">
        <v>1.06</v>
      </c>
      <c r="T101" s="33">
        <f t="shared" si="235"/>
        <v>245.3</v>
      </c>
      <c r="U101" s="33">
        <f t="shared" si="236"/>
        <v>377.29999999999995</v>
      </c>
      <c r="V101" s="51">
        <f t="shared" si="237"/>
        <v>539</v>
      </c>
      <c r="W101" s="33"/>
      <c r="X101" s="33"/>
      <c r="Y101" s="234">
        <f t="shared" si="233"/>
        <v>151</v>
      </c>
      <c r="Z101" s="54">
        <f t="shared" si="232"/>
        <v>76</v>
      </c>
      <c r="AA101" s="33">
        <f t="shared" si="238"/>
        <v>242</v>
      </c>
      <c r="AB101" s="33">
        <v>1</v>
      </c>
      <c r="AC101" s="33">
        <f t="shared" si="239"/>
        <v>266.20000000000005</v>
      </c>
      <c r="AD101" s="33">
        <f t="shared" si="240"/>
        <v>386.4</v>
      </c>
      <c r="AE101" s="51">
        <f t="shared" si="241"/>
        <v>552</v>
      </c>
      <c r="AH101" s="3"/>
      <c r="AI101" s="103">
        <f t="shared" si="242"/>
        <v>145</v>
      </c>
      <c r="AJ101" s="54">
        <f t="shared" si="170"/>
        <v>94</v>
      </c>
      <c r="AK101" s="33">
        <f t="shared" si="243"/>
        <v>254</v>
      </c>
      <c r="AL101" s="33">
        <v>1</v>
      </c>
      <c r="AM101" s="33">
        <f t="shared" ref="AM101:AM121" si="274">AK101*$H101</f>
        <v>279.40000000000003</v>
      </c>
      <c r="AN101" s="33">
        <f t="shared" si="244"/>
        <v>405.29999999999995</v>
      </c>
      <c r="AO101" s="51">
        <f t="shared" si="245"/>
        <v>579</v>
      </c>
      <c r="AR101" s="33">
        <f t="shared" si="246"/>
        <v>528</v>
      </c>
      <c r="AS101" s="54">
        <f t="shared" si="171"/>
        <v>95</v>
      </c>
      <c r="AT101" s="33">
        <f t="shared" si="247"/>
        <v>638</v>
      </c>
      <c r="AU101" s="33">
        <v>1.06</v>
      </c>
      <c r="AV101" s="33">
        <f t="shared" ref="AV101:AV121" si="275">AT101*$H101</f>
        <v>701.80000000000007</v>
      </c>
      <c r="AW101" s="33">
        <f t="shared" si="248"/>
        <v>1078.6999999999998</v>
      </c>
      <c r="AX101" s="51">
        <f t="shared" si="249"/>
        <v>1541</v>
      </c>
      <c r="BA101" s="33">
        <f t="shared" si="250"/>
        <v>523</v>
      </c>
      <c r="BB101" s="54">
        <f t="shared" si="172"/>
        <v>95</v>
      </c>
      <c r="BC101" s="33">
        <f t="shared" si="251"/>
        <v>633</v>
      </c>
      <c r="BD101" s="121">
        <f t="shared" si="215"/>
        <v>1.04</v>
      </c>
      <c r="BE101" s="33">
        <f t="shared" ref="BE101:BE121" si="276">BC101*$H101</f>
        <v>696.30000000000007</v>
      </c>
      <c r="BF101" s="33">
        <f t="shared" si="252"/>
        <v>1050.7</v>
      </c>
      <c r="BG101" s="51">
        <f t="shared" si="253"/>
        <v>1501</v>
      </c>
      <c r="BJ101" s="33">
        <f t="shared" si="254"/>
        <v>494</v>
      </c>
      <c r="BK101" s="54">
        <f t="shared" si="173"/>
        <v>95</v>
      </c>
      <c r="BL101" s="33">
        <f t="shared" si="255"/>
        <v>604</v>
      </c>
      <c r="BM101" s="33">
        <v>1</v>
      </c>
      <c r="BN101" s="33">
        <f t="shared" ref="BN101:BN121" si="277">BL101*$H101</f>
        <v>664.40000000000009</v>
      </c>
      <c r="BO101" s="33">
        <f t="shared" si="256"/>
        <v>963.9</v>
      </c>
      <c r="BP101" s="51">
        <f t="shared" si="257"/>
        <v>1377</v>
      </c>
      <c r="BQ101" s="32"/>
      <c r="BR101" s="32"/>
      <c r="BS101" s="33">
        <f t="shared" si="258"/>
        <v>387</v>
      </c>
      <c r="BT101" s="54">
        <f t="shared" si="174"/>
        <v>95</v>
      </c>
      <c r="BU101" s="33">
        <f t="shared" si="259"/>
        <v>497</v>
      </c>
      <c r="BV101" s="33">
        <v>1</v>
      </c>
      <c r="BW101" s="33">
        <f t="shared" ref="BW101:BW121" si="278">BU101*$H101</f>
        <v>546.70000000000005</v>
      </c>
      <c r="BX101" s="33">
        <f t="shared" si="260"/>
        <v>793.09999999999991</v>
      </c>
      <c r="BY101" s="51">
        <f t="shared" si="261"/>
        <v>1133</v>
      </c>
      <c r="BZ101" s="32"/>
      <c r="CA101" s="32"/>
      <c r="CB101" s="219"/>
      <c r="CC101" s="33">
        <f t="shared" si="262"/>
        <v>129</v>
      </c>
      <c r="CD101" s="54">
        <f t="shared" si="175"/>
        <v>93</v>
      </c>
      <c r="CE101" s="33">
        <f t="shared" si="263"/>
        <v>237</v>
      </c>
      <c r="CF101" s="33">
        <v>1</v>
      </c>
      <c r="CG101" s="33">
        <f t="shared" ref="CG101:CG121" si="279">CE101*$H101</f>
        <v>260.70000000000005</v>
      </c>
      <c r="CH101" s="33">
        <f t="shared" si="264"/>
        <v>378.7</v>
      </c>
      <c r="CI101" s="51">
        <f t="shared" si="265"/>
        <v>541</v>
      </c>
      <c r="CJ101" s="51">
        <f t="shared" si="216"/>
        <v>685</v>
      </c>
      <c r="CK101" s="51">
        <f t="shared" si="217"/>
        <v>829</v>
      </c>
      <c r="CL101" s="32"/>
      <c r="CM101" s="377" t="s">
        <v>594</v>
      </c>
      <c r="CN101" s="211">
        <f t="shared" si="266"/>
        <v>200</v>
      </c>
      <c r="CO101" s="212">
        <f t="shared" si="176"/>
        <v>138</v>
      </c>
      <c r="CP101" s="211">
        <f t="shared" si="267"/>
        <v>353</v>
      </c>
      <c r="CQ101" s="211">
        <v>1</v>
      </c>
      <c r="CR101" s="211">
        <f t="shared" ref="CR101:CR121" si="280">CP101*$H101</f>
        <v>388.3</v>
      </c>
      <c r="CS101" s="211">
        <f t="shared" si="268"/>
        <v>563.5</v>
      </c>
      <c r="CT101" s="213">
        <f t="shared" si="269"/>
        <v>805</v>
      </c>
      <c r="CU101" s="213">
        <f t="shared" si="218"/>
        <v>949</v>
      </c>
      <c r="CV101" s="213">
        <f t="shared" si="219"/>
        <v>1093</v>
      </c>
      <c r="CW101" s="32"/>
      <c r="CX101" s="380" t="s">
        <v>595</v>
      </c>
      <c r="CY101" s="64">
        <f t="shared" si="270"/>
        <v>228</v>
      </c>
      <c r="CZ101" s="71">
        <f t="shared" si="177"/>
        <v>171</v>
      </c>
      <c r="DA101" s="64">
        <f t="shared" si="271"/>
        <v>414</v>
      </c>
      <c r="DB101" s="64">
        <v>1</v>
      </c>
      <c r="DC101" s="64">
        <f t="shared" si="214"/>
        <v>455.40000000000003</v>
      </c>
      <c r="DD101" s="64">
        <f t="shared" si="272"/>
        <v>660.8</v>
      </c>
      <c r="DE101" s="66">
        <f t="shared" si="273"/>
        <v>944</v>
      </c>
      <c r="DF101" s="66">
        <f t="shared" si="220"/>
        <v>1088</v>
      </c>
      <c r="DG101" s="66">
        <f t="shared" si="221"/>
        <v>1232</v>
      </c>
    </row>
    <row r="102" spans="1:111" ht="29.6">
      <c r="A102" s="20" t="s">
        <v>103</v>
      </c>
      <c r="B102" s="3" t="s">
        <v>317</v>
      </c>
      <c r="C102" s="86"/>
      <c r="D102" s="2" t="s">
        <v>4</v>
      </c>
      <c r="E102" s="7">
        <v>0.40079999999999999</v>
      </c>
      <c r="F102" s="12">
        <v>30</v>
      </c>
      <c r="G102" s="11">
        <f t="shared" si="222"/>
        <v>0.7</v>
      </c>
      <c r="H102" s="11">
        <v>1.1000000000000001</v>
      </c>
      <c r="I102" s="111">
        <v>1.45</v>
      </c>
      <c r="J102" s="11">
        <v>1</v>
      </c>
      <c r="K102" s="15">
        <v>2</v>
      </c>
      <c r="L102" s="15">
        <v>15</v>
      </c>
      <c r="M102" s="15">
        <v>1.2</v>
      </c>
      <c r="N102" s="46">
        <f>CEILING(E102*M102*Цены1!$E$45,1)</f>
        <v>144</v>
      </c>
      <c r="O102" s="46"/>
      <c r="P102" s="233">
        <f t="shared" si="231"/>
        <v>132</v>
      </c>
      <c r="Q102" s="54">
        <f t="shared" si="169"/>
        <v>76</v>
      </c>
      <c r="R102" s="33">
        <f t="shared" si="234"/>
        <v>223</v>
      </c>
      <c r="S102" s="33">
        <v>1.06</v>
      </c>
      <c r="T102" s="33">
        <f t="shared" si="235"/>
        <v>245.3</v>
      </c>
      <c r="U102" s="33">
        <f t="shared" si="236"/>
        <v>377.29999999999995</v>
      </c>
      <c r="V102" s="51">
        <f t="shared" si="237"/>
        <v>539</v>
      </c>
      <c r="W102" s="33"/>
      <c r="X102" s="33"/>
      <c r="Y102" s="234">
        <f t="shared" si="233"/>
        <v>151</v>
      </c>
      <c r="Z102" s="54">
        <f t="shared" si="232"/>
        <v>76</v>
      </c>
      <c r="AA102" s="33">
        <f t="shared" si="238"/>
        <v>242</v>
      </c>
      <c r="AB102" s="33">
        <v>1</v>
      </c>
      <c r="AC102" s="33">
        <f t="shared" si="239"/>
        <v>266.20000000000005</v>
      </c>
      <c r="AD102" s="33">
        <f t="shared" si="240"/>
        <v>386.4</v>
      </c>
      <c r="AE102" s="51">
        <f t="shared" si="241"/>
        <v>552</v>
      </c>
      <c r="AH102" s="3"/>
      <c r="AI102" s="103">
        <f t="shared" si="242"/>
        <v>145</v>
      </c>
      <c r="AJ102" s="54">
        <f t="shared" si="170"/>
        <v>94</v>
      </c>
      <c r="AK102" s="33">
        <f t="shared" si="243"/>
        <v>254</v>
      </c>
      <c r="AL102" s="33">
        <v>1</v>
      </c>
      <c r="AM102" s="33">
        <f t="shared" si="274"/>
        <v>279.40000000000003</v>
      </c>
      <c r="AN102" s="33">
        <f t="shared" si="244"/>
        <v>405.29999999999995</v>
      </c>
      <c r="AO102" s="51">
        <f t="shared" si="245"/>
        <v>579</v>
      </c>
      <c r="AR102" s="33">
        <f t="shared" si="246"/>
        <v>528</v>
      </c>
      <c r="AS102" s="54">
        <f t="shared" si="171"/>
        <v>95</v>
      </c>
      <c r="AT102" s="33">
        <f t="shared" si="247"/>
        <v>638</v>
      </c>
      <c r="AU102" s="33">
        <v>1.06</v>
      </c>
      <c r="AV102" s="33">
        <f t="shared" si="275"/>
        <v>701.80000000000007</v>
      </c>
      <c r="AW102" s="33">
        <f t="shared" si="248"/>
        <v>1078.6999999999998</v>
      </c>
      <c r="AX102" s="51">
        <f t="shared" si="249"/>
        <v>1541</v>
      </c>
      <c r="BA102" s="33">
        <f t="shared" si="250"/>
        <v>523</v>
      </c>
      <c r="BB102" s="54">
        <f t="shared" si="172"/>
        <v>95</v>
      </c>
      <c r="BC102" s="33">
        <f t="shared" si="251"/>
        <v>633</v>
      </c>
      <c r="BD102" s="121">
        <f t="shared" si="215"/>
        <v>1.04</v>
      </c>
      <c r="BE102" s="33">
        <f t="shared" si="276"/>
        <v>696.30000000000007</v>
      </c>
      <c r="BF102" s="33">
        <f t="shared" si="252"/>
        <v>1050.7</v>
      </c>
      <c r="BG102" s="51">
        <f t="shared" si="253"/>
        <v>1501</v>
      </c>
      <c r="BJ102" s="33">
        <f t="shared" si="254"/>
        <v>494</v>
      </c>
      <c r="BK102" s="54">
        <f t="shared" si="173"/>
        <v>95</v>
      </c>
      <c r="BL102" s="33">
        <f t="shared" si="255"/>
        <v>604</v>
      </c>
      <c r="BM102" s="33">
        <v>1</v>
      </c>
      <c r="BN102" s="33">
        <f t="shared" si="277"/>
        <v>664.40000000000009</v>
      </c>
      <c r="BO102" s="33">
        <f t="shared" si="256"/>
        <v>963.9</v>
      </c>
      <c r="BP102" s="51">
        <f t="shared" si="257"/>
        <v>1377</v>
      </c>
      <c r="BQ102" s="32"/>
      <c r="BR102" s="32"/>
      <c r="BS102" s="33">
        <f t="shared" si="258"/>
        <v>387</v>
      </c>
      <c r="BT102" s="54">
        <f t="shared" si="174"/>
        <v>95</v>
      </c>
      <c r="BU102" s="33">
        <f t="shared" si="259"/>
        <v>497</v>
      </c>
      <c r="BV102" s="33">
        <v>1</v>
      </c>
      <c r="BW102" s="33">
        <f t="shared" si="278"/>
        <v>546.70000000000005</v>
      </c>
      <c r="BX102" s="33">
        <f t="shared" si="260"/>
        <v>793.09999999999991</v>
      </c>
      <c r="BY102" s="51">
        <f t="shared" si="261"/>
        <v>1133</v>
      </c>
      <c r="BZ102" s="32"/>
      <c r="CA102" s="32"/>
      <c r="CB102" s="220"/>
      <c r="CC102" s="33">
        <f t="shared" si="262"/>
        <v>129</v>
      </c>
      <c r="CD102" s="54">
        <f t="shared" si="175"/>
        <v>93</v>
      </c>
      <c r="CE102" s="33">
        <f t="shared" si="263"/>
        <v>237</v>
      </c>
      <c r="CF102" s="33">
        <v>1</v>
      </c>
      <c r="CG102" s="33">
        <f t="shared" si="279"/>
        <v>260.70000000000005</v>
      </c>
      <c r="CH102" s="33">
        <f t="shared" si="264"/>
        <v>378.7</v>
      </c>
      <c r="CI102" s="51">
        <f t="shared" si="265"/>
        <v>541</v>
      </c>
      <c r="CJ102" s="51">
        <f t="shared" ref="CJ102:CJ121" si="281">CI102+N102</f>
        <v>685</v>
      </c>
      <c r="CK102" s="51">
        <f t="shared" ref="CK102:CK121" si="282">CI102+N102*2</f>
        <v>829</v>
      </c>
      <c r="CL102" s="32"/>
      <c r="CM102" s="378"/>
      <c r="CN102" s="211">
        <f t="shared" si="266"/>
        <v>200</v>
      </c>
      <c r="CO102" s="212">
        <f t="shared" si="176"/>
        <v>138</v>
      </c>
      <c r="CP102" s="211">
        <f t="shared" si="267"/>
        <v>353</v>
      </c>
      <c r="CQ102" s="211">
        <v>1</v>
      </c>
      <c r="CR102" s="211">
        <f t="shared" si="280"/>
        <v>388.3</v>
      </c>
      <c r="CS102" s="211">
        <f t="shared" si="268"/>
        <v>563.5</v>
      </c>
      <c r="CT102" s="213">
        <f t="shared" si="269"/>
        <v>805</v>
      </c>
      <c r="CU102" s="213">
        <f t="shared" si="218"/>
        <v>949</v>
      </c>
      <c r="CV102" s="213">
        <f t="shared" si="219"/>
        <v>1093</v>
      </c>
      <c r="CW102" s="32"/>
      <c r="CX102" s="381"/>
      <c r="CY102" s="64">
        <f t="shared" si="270"/>
        <v>228</v>
      </c>
      <c r="CZ102" s="71">
        <f t="shared" si="177"/>
        <v>171</v>
      </c>
      <c r="DA102" s="64">
        <f t="shared" si="271"/>
        <v>414</v>
      </c>
      <c r="DB102" s="64">
        <v>1</v>
      </c>
      <c r="DC102" s="64">
        <f t="shared" si="214"/>
        <v>455.40000000000003</v>
      </c>
      <c r="DD102" s="64">
        <f t="shared" si="272"/>
        <v>660.8</v>
      </c>
      <c r="DE102" s="66">
        <f t="shared" si="273"/>
        <v>944</v>
      </c>
      <c r="DF102" s="66">
        <f t="shared" si="220"/>
        <v>1088</v>
      </c>
      <c r="DG102" s="66">
        <f t="shared" si="221"/>
        <v>1232</v>
      </c>
    </row>
    <row r="103" spans="1:111" ht="29.6">
      <c r="A103" s="20" t="s">
        <v>104</v>
      </c>
      <c r="B103" s="3" t="s">
        <v>318</v>
      </c>
      <c r="C103" s="210" t="s">
        <v>589</v>
      </c>
      <c r="D103" s="2" t="s">
        <v>17</v>
      </c>
      <c r="E103" s="7">
        <v>1.0960000000000001</v>
      </c>
      <c r="F103" s="12">
        <v>15</v>
      </c>
      <c r="G103" s="11">
        <f t="shared" si="222"/>
        <v>0.85</v>
      </c>
      <c r="H103" s="11">
        <v>1.01</v>
      </c>
      <c r="I103" s="11">
        <v>1.01</v>
      </c>
      <c r="J103" s="11">
        <v>1</v>
      </c>
      <c r="K103" s="15">
        <v>1</v>
      </c>
      <c r="L103" s="15">
        <v>5</v>
      </c>
      <c r="M103" s="15">
        <v>1</v>
      </c>
      <c r="N103" s="46">
        <f>CEILING(E103*M103*Цены1!$E$45,1)</f>
        <v>328</v>
      </c>
      <c r="O103" s="46"/>
      <c r="P103" s="233">
        <f t="shared" si="231"/>
        <v>360</v>
      </c>
      <c r="Q103" s="55">
        <f t="shared" ref="Q103:Q118" si="283">CEILING($E103*R$2*T$2*$K103,1)</f>
        <v>70</v>
      </c>
      <c r="R103" s="33">
        <f t="shared" si="234"/>
        <v>435</v>
      </c>
      <c r="S103" s="33">
        <v>1.01</v>
      </c>
      <c r="T103" s="33">
        <f t="shared" si="235"/>
        <v>439.35</v>
      </c>
      <c r="U103" s="33">
        <f t="shared" si="236"/>
        <v>448.8</v>
      </c>
      <c r="V103" s="51">
        <f t="shared" si="237"/>
        <v>528</v>
      </c>
      <c r="W103" s="33"/>
      <c r="X103" s="33"/>
      <c r="Y103" s="234">
        <f t="shared" si="233"/>
        <v>411</v>
      </c>
      <c r="Z103" s="55">
        <f>CEILING($E103*AA$2*AC$2*$K103,1)</f>
        <v>70</v>
      </c>
      <c r="AA103" s="33">
        <f t="shared" si="238"/>
        <v>486</v>
      </c>
      <c r="AB103" s="33">
        <v>1</v>
      </c>
      <c r="AC103" s="33">
        <f t="shared" si="239"/>
        <v>490.86</v>
      </c>
      <c r="AD103" s="33">
        <f t="shared" si="240"/>
        <v>496.4</v>
      </c>
      <c r="AE103" s="51">
        <f t="shared" si="241"/>
        <v>584</v>
      </c>
      <c r="AH103" s="3"/>
      <c r="AI103" s="103">
        <f t="shared" si="242"/>
        <v>395</v>
      </c>
      <c r="AJ103" s="60">
        <f t="shared" ref="AJ103:AJ112" si="284">CEILING($E103*AK$2*AN$2,1)</f>
        <v>43</v>
      </c>
      <c r="AK103" s="33">
        <f t="shared" si="243"/>
        <v>443</v>
      </c>
      <c r="AL103" s="33">
        <v>1</v>
      </c>
      <c r="AM103" s="33">
        <f t="shared" si="274"/>
        <v>447.43</v>
      </c>
      <c r="AN103" s="33">
        <f t="shared" si="244"/>
        <v>452.2</v>
      </c>
      <c r="AO103" s="51">
        <f t="shared" si="245"/>
        <v>532</v>
      </c>
      <c r="AP103" s="33"/>
      <c r="AQ103" s="33"/>
      <c r="AR103" s="33">
        <f t="shared" si="246"/>
        <v>1443</v>
      </c>
      <c r="AS103" s="60">
        <f t="shared" ref="AS103:AS112" si="285">CEILING($E103*AT$2*AW$2,1)</f>
        <v>44</v>
      </c>
      <c r="AT103" s="33">
        <f t="shared" si="247"/>
        <v>1492</v>
      </c>
      <c r="AU103" s="33">
        <v>1.07</v>
      </c>
      <c r="AV103" s="33">
        <f t="shared" si="275"/>
        <v>1506.92</v>
      </c>
      <c r="AW103" s="33">
        <f t="shared" si="248"/>
        <v>1628.6</v>
      </c>
      <c r="AX103" s="51">
        <f t="shared" si="249"/>
        <v>1916</v>
      </c>
      <c r="AY103" s="33"/>
      <c r="AZ103" s="33"/>
      <c r="BA103" s="33">
        <f t="shared" si="250"/>
        <v>1430</v>
      </c>
      <c r="BB103" s="60">
        <f t="shared" ref="BB103:BB112" si="286">CEILING($E103*BC$2*BF$2,1)</f>
        <v>44</v>
      </c>
      <c r="BC103" s="33">
        <f t="shared" si="251"/>
        <v>1479</v>
      </c>
      <c r="BD103" s="121">
        <f t="shared" si="215"/>
        <v>1.05</v>
      </c>
      <c r="BE103" s="33">
        <f t="shared" si="276"/>
        <v>1493.79</v>
      </c>
      <c r="BF103" s="33">
        <f t="shared" si="252"/>
        <v>1584.3999999999999</v>
      </c>
      <c r="BG103" s="51">
        <f t="shared" si="253"/>
        <v>1864</v>
      </c>
      <c r="BH103" s="33"/>
      <c r="BI103" s="33"/>
      <c r="BJ103" s="33">
        <f t="shared" si="254"/>
        <v>1350</v>
      </c>
      <c r="BK103" s="60">
        <f t="shared" ref="BK103:BK112" si="287">CEILING($E103*BL$2*BO$2,1)</f>
        <v>44</v>
      </c>
      <c r="BL103" s="33">
        <f t="shared" si="255"/>
        <v>1399</v>
      </c>
      <c r="BM103" s="33">
        <v>1</v>
      </c>
      <c r="BN103" s="33">
        <f t="shared" si="277"/>
        <v>1412.99</v>
      </c>
      <c r="BO103" s="33">
        <f t="shared" si="256"/>
        <v>1427.1499999999999</v>
      </c>
      <c r="BP103" s="51">
        <f t="shared" si="257"/>
        <v>1679</v>
      </c>
      <c r="BQ103" s="33"/>
      <c r="BR103" s="33"/>
      <c r="BS103" s="33">
        <f t="shared" si="258"/>
        <v>1058</v>
      </c>
      <c r="BT103" s="60">
        <f t="shared" ref="BT103:BT112" si="288">CEILING($E103*BU$2*BX$2,1)</f>
        <v>44</v>
      </c>
      <c r="BU103" s="33">
        <f t="shared" si="259"/>
        <v>1107</v>
      </c>
      <c r="BV103" s="33">
        <v>1</v>
      </c>
      <c r="BW103" s="33">
        <f t="shared" si="278"/>
        <v>1118.07</v>
      </c>
      <c r="BX103" s="33">
        <f t="shared" si="260"/>
        <v>1129.6499999999999</v>
      </c>
      <c r="BY103" s="51">
        <f t="shared" si="261"/>
        <v>1329</v>
      </c>
      <c r="BZ103" s="33"/>
      <c r="CA103" s="33"/>
      <c r="CB103" s="218" t="s">
        <v>593</v>
      </c>
      <c r="CC103" s="33">
        <f t="shared" si="262"/>
        <v>351</v>
      </c>
      <c r="CD103" s="60">
        <f t="shared" ref="CD103:CD112" si="289">CEILING($E103*CE$2*CH$2,1)</f>
        <v>43</v>
      </c>
      <c r="CE103" s="33">
        <f t="shared" si="263"/>
        <v>399</v>
      </c>
      <c r="CF103" s="33">
        <v>1.02</v>
      </c>
      <c r="CG103" s="33">
        <f t="shared" si="279"/>
        <v>402.99</v>
      </c>
      <c r="CH103" s="33">
        <f t="shared" si="264"/>
        <v>415.65</v>
      </c>
      <c r="CI103" s="51">
        <f t="shared" si="265"/>
        <v>489</v>
      </c>
      <c r="CJ103" s="51">
        <f t="shared" si="281"/>
        <v>817</v>
      </c>
      <c r="CK103" s="51">
        <f t="shared" si="282"/>
        <v>1145</v>
      </c>
      <c r="CL103" s="33"/>
      <c r="CM103" s="379"/>
      <c r="CN103" s="33">
        <f t="shared" si="266"/>
        <v>545</v>
      </c>
      <c r="CO103" s="226">
        <f>CEILING($E103*CP$2*CR$2,1)</f>
        <v>125</v>
      </c>
      <c r="CP103" s="33">
        <f t="shared" si="267"/>
        <v>675</v>
      </c>
      <c r="CQ103" s="33">
        <v>1</v>
      </c>
      <c r="CR103" s="33">
        <f t="shared" si="280"/>
        <v>681.75</v>
      </c>
      <c r="CS103" s="33">
        <f t="shared" si="268"/>
        <v>689.35</v>
      </c>
      <c r="CT103" s="51">
        <f t="shared" si="269"/>
        <v>811</v>
      </c>
      <c r="CU103" s="51">
        <f t="shared" si="218"/>
        <v>1139</v>
      </c>
      <c r="CV103" s="51">
        <f t="shared" si="219"/>
        <v>1467</v>
      </c>
      <c r="CW103" s="33"/>
      <c r="CX103" s="382"/>
      <c r="CY103" s="64">
        <f t="shared" si="270"/>
        <v>624</v>
      </c>
      <c r="CZ103" s="226">
        <f>CEILING($E103*DA$2*DC$2,1)</f>
        <v>156</v>
      </c>
      <c r="DA103" s="64">
        <f t="shared" si="271"/>
        <v>785</v>
      </c>
      <c r="DB103" s="64">
        <v>1</v>
      </c>
      <c r="DC103" s="64">
        <f t="shared" si="214"/>
        <v>792.85</v>
      </c>
      <c r="DD103" s="64">
        <f t="shared" si="272"/>
        <v>801.55</v>
      </c>
      <c r="DE103" s="66">
        <f t="shared" si="273"/>
        <v>943</v>
      </c>
      <c r="DF103" s="66">
        <f t="shared" si="220"/>
        <v>1271</v>
      </c>
      <c r="DG103" s="66">
        <f t="shared" si="221"/>
        <v>1599</v>
      </c>
    </row>
    <row r="104" spans="1:111" s="9" customFormat="1" ht="44.4">
      <c r="A104" s="20" t="s">
        <v>105</v>
      </c>
      <c r="B104" s="22" t="s">
        <v>319</v>
      </c>
      <c r="C104" s="82" t="s">
        <v>319</v>
      </c>
      <c r="D104" s="10"/>
      <c r="E104" s="7">
        <v>1.0960000000000001</v>
      </c>
      <c r="F104" s="13">
        <v>15</v>
      </c>
      <c r="G104" s="11">
        <f t="shared" si="222"/>
        <v>0.85</v>
      </c>
      <c r="H104" s="11">
        <v>1.01</v>
      </c>
      <c r="I104" s="11">
        <v>1.01</v>
      </c>
      <c r="J104" s="11">
        <v>1.2</v>
      </c>
      <c r="K104" s="15">
        <v>1</v>
      </c>
      <c r="L104" s="15">
        <v>5</v>
      </c>
      <c r="M104" s="15">
        <v>1</v>
      </c>
      <c r="N104" s="46">
        <f>CEILING(E104*M104*Цены1!$E$45,1)</f>
        <v>328</v>
      </c>
      <c r="O104" s="46"/>
      <c r="P104" s="233">
        <f t="shared" si="231"/>
        <v>360</v>
      </c>
      <c r="Q104" s="55">
        <f t="shared" si="283"/>
        <v>70</v>
      </c>
      <c r="R104" s="33">
        <f t="shared" si="234"/>
        <v>435</v>
      </c>
      <c r="S104" s="33">
        <v>1.01</v>
      </c>
      <c r="T104" s="33">
        <f t="shared" si="235"/>
        <v>439.35</v>
      </c>
      <c r="U104" s="33">
        <f t="shared" si="236"/>
        <v>538.04999999999995</v>
      </c>
      <c r="V104" s="51">
        <f t="shared" si="237"/>
        <v>633</v>
      </c>
      <c r="W104" s="33"/>
      <c r="X104" s="33"/>
      <c r="Y104" s="234">
        <f t="shared" si="233"/>
        <v>411</v>
      </c>
      <c r="Z104" s="55">
        <f t="shared" ref="Z104:Z112" si="290">CEILING($E104*AA$2*AC$2*$K104,1)</f>
        <v>70</v>
      </c>
      <c r="AA104" s="33">
        <f t="shared" si="238"/>
        <v>486</v>
      </c>
      <c r="AB104" s="33">
        <v>1</v>
      </c>
      <c r="AC104" s="33">
        <f t="shared" si="239"/>
        <v>490.86</v>
      </c>
      <c r="AD104" s="33">
        <f t="shared" si="240"/>
        <v>595</v>
      </c>
      <c r="AE104" s="51">
        <f t="shared" si="241"/>
        <v>700</v>
      </c>
      <c r="AF104" s="32"/>
      <c r="AG104" s="32"/>
      <c r="AH104" s="22"/>
      <c r="AI104" s="103">
        <f t="shared" si="242"/>
        <v>395</v>
      </c>
      <c r="AJ104" s="60">
        <f t="shared" si="284"/>
        <v>43</v>
      </c>
      <c r="AK104" s="33">
        <f t="shared" si="243"/>
        <v>443</v>
      </c>
      <c r="AL104" s="33">
        <v>1</v>
      </c>
      <c r="AM104" s="33">
        <f t="shared" si="274"/>
        <v>447.43</v>
      </c>
      <c r="AN104" s="33">
        <f t="shared" si="244"/>
        <v>542.29999999999995</v>
      </c>
      <c r="AO104" s="51">
        <f t="shared" si="245"/>
        <v>638</v>
      </c>
      <c r="AP104" s="32"/>
      <c r="AQ104" s="32"/>
      <c r="AR104" s="33">
        <f t="shared" si="246"/>
        <v>1443</v>
      </c>
      <c r="AS104" s="60">
        <f t="shared" si="285"/>
        <v>44</v>
      </c>
      <c r="AT104" s="33">
        <f t="shared" si="247"/>
        <v>1492</v>
      </c>
      <c r="AU104" s="33">
        <v>1.07</v>
      </c>
      <c r="AV104" s="33">
        <f t="shared" si="275"/>
        <v>1506.92</v>
      </c>
      <c r="AW104" s="33">
        <f t="shared" si="248"/>
        <v>1955</v>
      </c>
      <c r="AX104" s="51">
        <f t="shared" si="249"/>
        <v>2300</v>
      </c>
      <c r="AY104" s="32"/>
      <c r="AZ104" s="32"/>
      <c r="BA104" s="33">
        <f t="shared" si="250"/>
        <v>1430</v>
      </c>
      <c r="BB104" s="60">
        <f t="shared" si="286"/>
        <v>44</v>
      </c>
      <c r="BC104" s="33">
        <f t="shared" si="251"/>
        <v>1479</v>
      </c>
      <c r="BD104" s="121">
        <f t="shared" si="215"/>
        <v>1.05</v>
      </c>
      <c r="BE104" s="33">
        <f t="shared" si="276"/>
        <v>1493.79</v>
      </c>
      <c r="BF104" s="33">
        <f t="shared" si="252"/>
        <v>1901.45</v>
      </c>
      <c r="BG104" s="51">
        <f t="shared" si="253"/>
        <v>2237</v>
      </c>
      <c r="BH104" s="32"/>
      <c r="BI104" s="32"/>
      <c r="BJ104" s="33">
        <f t="shared" si="254"/>
        <v>1350</v>
      </c>
      <c r="BK104" s="60">
        <f t="shared" si="287"/>
        <v>44</v>
      </c>
      <c r="BL104" s="33">
        <f t="shared" si="255"/>
        <v>1399</v>
      </c>
      <c r="BM104" s="33">
        <v>1</v>
      </c>
      <c r="BN104" s="33">
        <f t="shared" si="277"/>
        <v>1412.99</v>
      </c>
      <c r="BO104" s="33">
        <f t="shared" si="256"/>
        <v>1712.75</v>
      </c>
      <c r="BP104" s="51">
        <f t="shared" si="257"/>
        <v>2015</v>
      </c>
      <c r="BQ104" s="32"/>
      <c r="BR104" s="32"/>
      <c r="BS104" s="33">
        <f t="shared" si="258"/>
        <v>1058</v>
      </c>
      <c r="BT104" s="60">
        <f t="shared" si="288"/>
        <v>44</v>
      </c>
      <c r="BU104" s="33">
        <f t="shared" si="259"/>
        <v>1107</v>
      </c>
      <c r="BV104" s="33">
        <v>1</v>
      </c>
      <c r="BW104" s="33">
        <f t="shared" si="278"/>
        <v>1118.07</v>
      </c>
      <c r="BX104" s="33">
        <f t="shared" si="260"/>
        <v>1355.75</v>
      </c>
      <c r="BY104" s="51">
        <f t="shared" si="261"/>
        <v>1595</v>
      </c>
      <c r="BZ104" s="32"/>
      <c r="CA104" s="32"/>
      <c r="CB104" s="219"/>
      <c r="CC104" s="33">
        <f t="shared" si="262"/>
        <v>351</v>
      </c>
      <c r="CD104" s="60">
        <f t="shared" si="289"/>
        <v>43</v>
      </c>
      <c r="CE104" s="33">
        <f t="shared" si="263"/>
        <v>399</v>
      </c>
      <c r="CF104" s="33">
        <v>1.02</v>
      </c>
      <c r="CG104" s="33">
        <f t="shared" si="279"/>
        <v>402.99</v>
      </c>
      <c r="CH104" s="33">
        <f t="shared" si="264"/>
        <v>498.95</v>
      </c>
      <c r="CI104" s="51">
        <f t="shared" si="265"/>
        <v>587</v>
      </c>
      <c r="CJ104" s="51">
        <f t="shared" si="281"/>
        <v>915</v>
      </c>
      <c r="CK104" s="51">
        <f t="shared" si="282"/>
        <v>1243</v>
      </c>
      <c r="CL104" s="32"/>
      <c r="CM104" s="377" t="s">
        <v>594</v>
      </c>
      <c r="CN104" s="33">
        <f t="shared" si="266"/>
        <v>545</v>
      </c>
      <c r="CO104" s="226">
        <f>CEILING($E104*CP$2*CR$2,1)</f>
        <v>125</v>
      </c>
      <c r="CP104" s="33">
        <f t="shared" si="267"/>
        <v>675</v>
      </c>
      <c r="CQ104" s="33">
        <v>1</v>
      </c>
      <c r="CR104" s="33">
        <f t="shared" si="280"/>
        <v>681.75</v>
      </c>
      <c r="CS104" s="33">
        <f t="shared" si="268"/>
        <v>827.05</v>
      </c>
      <c r="CT104" s="51">
        <f t="shared" si="269"/>
        <v>973</v>
      </c>
      <c r="CU104" s="51">
        <f t="shared" si="218"/>
        <v>1301</v>
      </c>
      <c r="CV104" s="51">
        <f t="shared" si="219"/>
        <v>1629</v>
      </c>
      <c r="CW104" s="32"/>
      <c r="CX104" s="380" t="s">
        <v>595</v>
      </c>
      <c r="CY104" s="64">
        <f t="shared" si="270"/>
        <v>624</v>
      </c>
      <c r="CZ104" s="226">
        <f>CEILING($E104*DA$2*DC$2,1)</f>
        <v>156</v>
      </c>
      <c r="DA104" s="64">
        <f t="shared" si="271"/>
        <v>785</v>
      </c>
      <c r="DB104" s="64">
        <v>1</v>
      </c>
      <c r="DC104" s="64">
        <f t="shared" si="214"/>
        <v>792.85</v>
      </c>
      <c r="DD104" s="64">
        <f t="shared" si="272"/>
        <v>961.35</v>
      </c>
      <c r="DE104" s="66">
        <f t="shared" si="273"/>
        <v>1131</v>
      </c>
      <c r="DF104" s="66">
        <f t="shared" si="220"/>
        <v>1459</v>
      </c>
      <c r="DG104" s="66">
        <f t="shared" si="221"/>
        <v>1787</v>
      </c>
    </row>
    <row r="105" spans="1:111" ht="29.6">
      <c r="A105" s="20" t="s">
        <v>106</v>
      </c>
      <c r="B105" s="3" t="s">
        <v>320</v>
      </c>
      <c r="C105" s="210" t="s">
        <v>590</v>
      </c>
      <c r="D105" s="2" t="s">
        <v>17</v>
      </c>
      <c r="E105" s="7">
        <v>1.2129000000000001</v>
      </c>
      <c r="F105" s="13">
        <v>15</v>
      </c>
      <c r="G105" s="11">
        <f t="shared" si="222"/>
        <v>0.85</v>
      </c>
      <c r="H105" s="11">
        <v>1.02</v>
      </c>
      <c r="I105" s="11">
        <v>1.02</v>
      </c>
      <c r="J105" s="11">
        <v>1</v>
      </c>
      <c r="K105" s="15">
        <v>1</v>
      </c>
      <c r="L105" s="15">
        <v>5</v>
      </c>
      <c r="M105" s="15">
        <v>1</v>
      </c>
      <c r="N105" s="46">
        <f>CEILING(E105*M105*Цены1!$E$45,1)</f>
        <v>363</v>
      </c>
      <c r="O105" s="46"/>
      <c r="P105" s="233">
        <f t="shared" si="231"/>
        <v>398</v>
      </c>
      <c r="Q105" s="55">
        <f t="shared" si="283"/>
        <v>77</v>
      </c>
      <c r="R105" s="33">
        <f t="shared" si="234"/>
        <v>480</v>
      </c>
      <c r="S105" s="33">
        <v>1.01</v>
      </c>
      <c r="T105" s="33">
        <f t="shared" si="235"/>
        <v>489.6</v>
      </c>
      <c r="U105" s="33">
        <f t="shared" si="236"/>
        <v>504.9</v>
      </c>
      <c r="V105" s="51">
        <f t="shared" si="237"/>
        <v>594</v>
      </c>
      <c r="W105" s="33"/>
      <c r="X105" s="33"/>
      <c r="Y105" s="234">
        <f t="shared" si="233"/>
        <v>455</v>
      </c>
      <c r="Z105" s="55">
        <f t="shared" si="290"/>
        <v>77</v>
      </c>
      <c r="AA105" s="33">
        <f t="shared" si="238"/>
        <v>537</v>
      </c>
      <c r="AB105" s="33">
        <v>1</v>
      </c>
      <c r="AC105" s="33">
        <f t="shared" si="239"/>
        <v>547.74</v>
      </c>
      <c r="AD105" s="33">
        <f t="shared" si="240"/>
        <v>559.29999999999995</v>
      </c>
      <c r="AE105" s="51">
        <f t="shared" si="241"/>
        <v>658</v>
      </c>
      <c r="AH105" s="3"/>
      <c r="AI105" s="103">
        <f t="shared" si="242"/>
        <v>437</v>
      </c>
      <c r="AJ105" s="60">
        <f t="shared" si="284"/>
        <v>48</v>
      </c>
      <c r="AK105" s="33">
        <f t="shared" si="243"/>
        <v>490</v>
      </c>
      <c r="AL105" s="33">
        <v>1</v>
      </c>
      <c r="AM105" s="33">
        <f t="shared" si="274"/>
        <v>499.8</v>
      </c>
      <c r="AN105" s="33">
        <f t="shared" si="244"/>
        <v>510</v>
      </c>
      <c r="AO105" s="51">
        <f t="shared" si="245"/>
        <v>600</v>
      </c>
      <c r="AR105" s="33">
        <f t="shared" si="246"/>
        <v>1597</v>
      </c>
      <c r="AS105" s="60">
        <f t="shared" si="285"/>
        <v>48</v>
      </c>
      <c r="AT105" s="33">
        <f t="shared" si="247"/>
        <v>1650</v>
      </c>
      <c r="AU105" s="33">
        <v>1.07</v>
      </c>
      <c r="AV105" s="33">
        <f t="shared" si="275"/>
        <v>1683</v>
      </c>
      <c r="AW105" s="33">
        <f t="shared" si="248"/>
        <v>1836.85</v>
      </c>
      <c r="AX105" s="51">
        <f t="shared" si="249"/>
        <v>2161</v>
      </c>
      <c r="BA105" s="33">
        <f t="shared" si="250"/>
        <v>1583</v>
      </c>
      <c r="BB105" s="60">
        <f t="shared" si="286"/>
        <v>48</v>
      </c>
      <c r="BC105" s="33">
        <f t="shared" si="251"/>
        <v>1636</v>
      </c>
      <c r="BD105" s="121">
        <f t="shared" si="215"/>
        <v>1.05</v>
      </c>
      <c r="BE105" s="33">
        <f t="shared" si="276"/>
        <v>1668.72</v>
      </c>
      <c r="BF105" s="33">
        <f t="shared" si="252"/>
        <v>1787.55</v>
      </c>
      <c r="BG105" s="51">
        <f t="shared" si="253"/>
        <v>2103</v>
      </c>
      <c r="BJ105" s="33">
        <f t="shared" si="254"/>
        <v>1494</v>
      </c>
      <c r="BK105" s="60">
        <f t="shared" si="287"/>
        <v>48</v>
      </c>
      <c r="BL105" s="33">
        <f t="shared" si="255"/>
        <v>1547</v>
      </c>
      <c r="BM105" s="33">
        <v>1</v>
      </c>
      <c r="BN105" s="33">
        <f t="shared" si="277"/>
        <v>1577.94</v>
      </c>
      <c r="BO105" s="33">
        <f t="shared" si="256"/>
        <v>1609.8999999999999</v>
      </c>
      <c r="BP105" s="51">
        <f t="shared" si="257"/>
        <v>1894</v>
      </c>
      <c r="BQ105" s="32"/>
      <c r="BR105" s="32"/>
      <c r="BS105" s="33">
        <f t="shared" si="258"/>
        <v>1171</v>
      </c>
      <c r="BT105" s="60">
        <f t="shared" si="288"/>
        <v>48</v>
      </c>
      <c r="BU105" s="33">
        <f t="shared" si="259"/>
        <v>1224</v>
      </c>
      <c r="BV105" s="33">
        <v>1</v>
      </c>
      <c r="BW105" s="33">
        <f t="shared" si="278"/>
        <v>1248.48</v>
      </c>
      <c r="BX105" s="33">
        <f t="shared" si="260"/>
        <v>1274.1499999999999</v>
      </c>
      <c r="BY105" s="51">
        <f t="shared" si="261"/>
        <v>1499</v>
      </c>
      <c r="BZ105" s="32"/>
      <c r="CA105" s="32"/>
      <c r="CB105" s="220"/>
      <c r="CC105" s="33">
        <f t="shared" si="262"/>
        <v>388</v>
      </c>
      <c r="CD105" s="60">
        <f t="shared" si="289"/>
        <v>47</v>
      </c>
      <c r="CE105" s="33">
        <f t="shared" si="263"/>
        <v>440</v>
      </c>
      <c r="CF105" s="33">
        <v>1.02</v>
      </c>
      <c r="CG105" s="33">
        <f t="shared" si="279"/>
        <v>448.8</v>
      </c>
      <c r="CH105" s="33">
        <f t="shared" si="264"/>
        <v>467.5</v>
      </c>
      <c r="CI105" s="51">
        <f t="shared" si="265"/>
        <v>550</v>
      </c>
      <c r="CJ105" s="51">
        <f t="shared" si="281"/>
        <v>913</v>
      </c>
      <c r="CK105" s="51">
        <f t="shared" si="282"/>
        <v>1276</v>
      </c>
      <c r="CL105" s="32"/>
      <c r="CM105" s="378"/>
      <c r="CN105" s="33">
        <f t="shared" si="266"/>
        <v>603</v>
      </c>
      <c r="CO105" s="60">
        <f>CEILING($E105*CP$2*CS$2,1)</f>
        <v>70</v>
      </c>
      <c r="CP105" s="33">
        <f t="shared" si="267"/>
        <v>678</v>
      </c>
      <c r="CQ105" s="33">
        <v>1.02</v>
      </c>
      <c r="CR105" s="33">
        <f t="shared" si="280"/>
        <v>691.56000000000006</v>
      </c>
      <c r="CS105" s="33">
        <f t="shared" si="268"/>
        <v>719.94999999999993</v>
      </c>
      <c r="CT105" s="51">
        <f t="shared" si="269"/>
        <v>847</v>
      </c>
      <c r="CU105" s="51">
        <f t="shared" si="218"/>
        <v>1210</v>
      </c>
      <c r="CV105" s="51">
        <f t="shared" si="219"/>
        <v>1573</v>
      </c>
      <c r="CW105" s="32"/>
      <c r="CX105" s="381"/>
      <c r="CY105" s="33">
        <f t="shared" si="270"/>
        <v>690</v>
      </c>
      <c r="CZ105" s="60">
        <f t="shared" ref="CZ105:CZ112" si="291">CEILING($E105*DA$2*DD$2,1)</f>
        <v>86</v>
      </c>
      <c r="DA105" s="33">
        <f t="shared" si="271"/>
        <v>781</v>
      </c>
      <c r="DB105" s="33">
        <v>1.02</v>
      </c>
      <c r="DC105" s="33">
        <f t="shared" si="214"/>
        <v>796.62</v>
      </c>
      <c r="DD105" s="33">
        <f t="shared" si="272"/>
        <v>829.6</v>
      </c>
      <c r="DE105" s="51">
        <f t="shared" si="273"/>
        <v>976</v>
      </c>
      <c r="DF105" s="51">
        <f t="shared" si="220"/>
        <v>1339</v>
      </c>
      <c r="DG105" s="51">
        <f t="shared" si="221"/>
        <v>1702</v>
      </c>
    </row>
    <row r="106" spans="1:111" ht="44.4">
      <c r="A106" s="20" t="s">
        <v>675</v>
      </c>
      <c r="B106" s="3" t="s">
        <v>321</v>
      </c>
      <c r="C106" s="83" t="s">
        <v>321</v>
      </c>
      <c r="D106" s="2" t="s">
        <v>17</v>
      </c>
      <c r="E106" s="7">
        <v>1.2129000000000001</v>
      </c>
      <c r="F106" s="13">
        <v>15</v>
      </c>
      <c r="G106" s="11">
        <f t="shared" si="222"/>
        <v>0.85</v>
      </c>
      <c r="H106" s="11">
        <v>1.02</v>
      </c>
      <c r="I106" s="11">
        <v>1.02</v>
      </c>
      <c r="J106" s="11">
        <v>1.3</v>
      </c>
      <c r="K106" s="15">
        <v>1</v>
      </c>
      <c r="L106" s="15">
        <v>5</v>
      </c>
      <c r="M106" s="15">
        <v>1</v>
      </c>
      <c r="N106" s="46">
        <f>CEILING(E106*M106*Цены1!$E$45,1)</f>
        <v>363</v>
      </c>
      <c r="O106" s="46"/>
      <c r="P106" s="233">
        <f t="shared" si="231"/>
        <v>398</v>
      </c>
      <c r="Q106" s="55">
        <f t="shared" si="283"/>
        <v>77</v>
      </c>
      <c r="R106" s="33">
        <f t="shared" si="234"/>
        <v>480</v>
      </c>
      <c r="S106" s="33">
        <v>1.01</v>
      </c>
      <c r="T106" s="33">
        <f>R106*$H106</f>
        <v>489.6</v>
      </c>
      <c r="U106" s="33">
        <f t="shared" si="236"/>
        <v>656.19999999999993</v>
      </c>
      <c r="V106" s="51">
        <f t="shared" si="237"/>
        <v>772</v>
      </c>
      <c r="W106" s="33"/>
      <c r="X106" s="33"/>
      <c r="Y106" s="234">
        <f t="shared" si="233"/>
        <v>455</v>
      </c>
      <c r="Z106" s="55">
        <f t="shared" si="290"/>
        <v>77</v>
      </c>
      <c r="AA106" s="33">
        <f t="shared" si="238"/>
        <v>537</v>
      </c>
      <c r="AB106" s="33">
        <v>1</v>
      </c>
      <c r="AC106" s="33">
        <f t="shared" si="239"/>
        <v>547.74</v>
      </c>
      <c r="AD106" s="33">
        <f t="shared" si="240"/>
        <v>726.75</v>
      </c>
      <c r="AE106" s="51">
        <f t="shared" si="241"/>
        <v>855</v>
      </c>
      <c r="AH106" s="3"/>
      <c r="AI106" s="103">
        <f t="shared" si="242"/>
        <v>437</v>
      </c>
      <c r="AJ106" s="60">
        <f t="shared" si="284"/>
        <v>48</v>
      </c>
      <c r="AK106" s="33">
        <f t="shared" si="243"/>
        <v>490</v>
      </c>
      <c r="AL106" s="33">
        <v>1</v>
      </c>
      <c r="AM106" s="33">
        <f t="shared" si="274"/>
        <v>499.8</v>
      </c>
      <c r="AN106" s="33">
        <f t="shared" si="244"/>
        <v>663</v>
      </c>
      <c r="AO106" s="51">
        <f t="shared" si="245"/>
        <v>780</v>
      </c>
      <c r="AR106" s="33">
        <f t="shared" si="246"/>
        <v>1597</v>
      </c>
      <c r="AS106" s="60">
        <f t="shared" si="285"/>
        <v>48</v>
      </c>
      <c r="AT106" s="33">
        <f t="shared" si="247"/>
        <v>1650</v>
      </c>
      <c r="AU106" s="33">
        <v>1.07</v>
      </c>
      <c r="AV106" s="33">
        <f t="shared" si="275"/>
        <v>1683</v>
      </c>
      <c r="AW106" s="33">
        <f t="shared" si="248"/>
        <v>2388.5</v>
      </c>
      <c r="AX106" s="51">
        <f t="shared" si="249"/>
        <v>2810</v>
      </c>
      <c r="BA106" s="33">
        <f t="shared" si="250"/>
        <v>1583</v>
      </c>
      <c r="BB106" s="60">
        <f t="shared" si="286"/>
        <v>48</v>
      </c>
      <c r="BC106" s="33">
        <f t="shared" si="251"/>
        <v>1636</v>
      </c>
      <c r="BD106" s="121">
        <f t="shared" si="215"/>
        <v>1.05</v>
      </c>
      <c r="BE106" s="33">
        <f t="shared" si="276"/>
        <v>1668.72</v>
      </c>
      <c r="BF106" s="33">
        <f t="shared" si="252"/>
        <v>2323.9</v>
      </c>
      <c r="BG106" s="51">
        <f t="shared" si="253"/>
        <v>2734</v>
      </c>
      <c r="BJ106" s="33">
        <f t="shared" si="254"/>
        <v>1494</v>
      </c>
      <c r="BK106" s="60">
        <f t="shared" si="287"/>
        <v>48</v>
      </c>
      <c r="BL106" s="33">
        <f t="shared" si="255"/>
        <v>1547</v>
      </c>
      <c r="BM106" s="33">
        <v>1</v>
      </c>
      <c r="BN106" s="33">
        <f t="shared" si="277"/>
        <v>1577.94</v>
      </c>
      <c r="BO106" s="33">
        <f t="shared" si="256"/>
        <v>2092.6999999999998</v>
      </c>
      <c r="BP106" s="51">
        <f t="shared" si="257"/>
        <v>2462</v>
      </c>
      <c r="BQ106" s="32"/>
      <c r="BR106" s="32"/>
      <c r="BS106" s="33">
        <f t="shared" si="258"/>
        <v>1171</v>
      </c>
      <c r="BT106" s="60">
        <f t="shared" si="288"/>
        <v>48</v>
      </c>
      <c r="BU106" s="33">
        <f t="shared" si="259"/>
        <v>1224</v>
      </c>
      <c r="BV106" s="33">
        <v>1</v>
      </c>
      <c r="BW106" s="33">
        <f t="shared" si="278"/>
        <v>1248.48</v>
      </c>
      <c r="BX106" s="33">
        <f t="shared" si="260"/>
        <v>1655.8</v>
      </c>
      <c r="BY106" s="51">
        <f t="shared" si="261"/>
        <v>1948</v>
      </c>
      <c r="BZ106" s="32"/>
      <c r="CA106" s="32"/>
      <c r="CB106" s="218" t="s">
        <v>593</v>
      </c>
      <c r="CC106" s="33">
        <f t="shared" si="262"/>
        <v>388</v>
      </c>
      <c r="CD106" s="60">
        <f t="shared" si="289"/>
        <v>47</v>
      </c>
      <c r="CE106" s="33">
        <f t="shared" si="263"/>
        <v>440</v>
      </c>
      <c r="CF106" s="33">
        <v>1.02</v>
      </c>
      <c r="CG106" s="33">
        <f t="shared" si="279"/>
        <v>448.8</v>
      </c>
      <c r="CH106" s="33">
        <f t="shared" si="264"/>
        <v>607.75</v>
      </c>
      <c r="CI106" s="51">
        <f t="shared" si="265"/>
        <v>715</v>
      </c>
      <c r="CJ106" s="51">
        <f t="shared" si="281"/>
        <v>1078</v>
      </c>
      <c r="CK106" s="51">
        <f t="shared" si="282"/>
        <v>1441</v>
      </c>
      <c r="CL106" s="32"/>
      <c r="CM106" s="379"/>
      <c r="CN106" s="33">
        <f t="shared" si="266"/>
        <v>603</v>
      </c>
      <c r="CO106" s="60">
        <f t="shared" ref="CO106:CO112" si="292">CEILING($E106*CP$2*CS$2,1)</f>
        <v>70</v>
      </c>
      <c r="CP106" s="33">
        <f t="shared" si="267"/>
        <v>678</v>
      </c>
      <c r="CQ106" s="33">
        <v>1.02</v>
      </c>
      <c r="CR106" s="33">
        <f t="shared" si="280"/>
        <v>691.56000000000006</v>
      </c>
      <c r="CS106" s="33">
        <f t="shared" si="268"/>
        <v>935.85</v>
      </c>
      <c r="CT106" s="51">
        <f t="shared" si="269"/>
        <v>1101</v>
      </c>
      <c r="CU106" s="51">
        <f t="shared" si="218"/>
        <v>1464</v>
      </c>
      <c r="CV106" s="51">
        <f t="shared" si="219"/>
        <v>1827</v>
      </c>
      <c r="CW106" s="32"/>
      <c r="CX106" s="382"/>
      <c r="CY106" s="33">
        <f t="shared" si="270"/>
        <v>690</v>
      </c>
      <c r="CZ106" s="60">
        <f t="shared" si="291"/>
        <v>86</v>
      </c>
      <c r="DA106" s="33">
        <f t="shared" si="271"/>
        <v>781</v>
      </c>
      <c r="DB106" s="33">
        <v>1.02</v>
      </c>
      <c r="DC106" s="33">
        <f t="shared" si="214"/>
        <v>796.62</v>
      </c>
      <c r="DD106" s="33">
        <f t="shared" si="272"/>
        <v>1077.8</v>
      </c>
      <c r="DE106" s="51">
        <f t="shared" si="273"/>
        <v>1268</v>
      </c>
      <c r="DF106" s="51">
        <f t="shared" si="220"/>
        <v>1631</v>
      </c>
      <c r="DG106" s="51">
        <f t="shared" si="221"/>
        <v>1994</v>
      </c>
    </row>
    <row r="107" spans="1:111" s="16" customFormat="1" ht="44.4">
      <c r="A107" s="20" t="s">
        <v>676</v>
      </c>
      <c r="B107" s="22" t="s">
        <v>322</v>
      </c>
      <c r="C107" s="86" t="s">
        <v>415</v>
      </c>
      <c r="D107" s="21" t="s">
        <v>17</v>
      </c>
      <c r="E107" s="7">
        <v>1.1476999999999999</v>
      </c>
      <c r="F107" s="13">
        <v>15</v>
      </c>
      <c r="G107" s="11">
        <f t="shared" si="222"/>
        <v>0.85</v>
      </c>
      <c r="H107" s="11">
        <v>1.0049999999999999</v>
      </c>
      <c r="I107" s="11">
        <v>1.01</v>
      </c>
      <c r="J107" s="11">
        <v>1</v>
      </c>
      <c r="K107" s="15">
        <v>1</v>
      </c>
      <c r="L107" s="15">
        <v>3</v>
      </c>
      <c r="M107" s="15">
        <v>1</v>
      </c>
      <c r="N107" s="46">
        <f>CEILING(E107*M107*Цены1!$E$45,1)</f>
        <v>344</v>
      </c>
      <c r="O107" s="46"/>
      <c r="P107" s="233">
        <f t="shared" si="231"/>
        <v>376</v>
      </c>
      <c r="Q107" s="55">
        <f t="shared" si="283"/>
        <v>73</v>
      </c>
      <c r="R107" s="33">
        <f t="shared" si="234"/>
        <v>452</v>
      </c>
      <c r="S107" s="33">
        <v>1.01</v>
      </c>
      <c r="T107" s="33">
        <f t="shared" si="235"/>
        <v>454.25999999999993</v>
      </c>
      <c r="U107" s="33">
        <f t="shared" si="236"/>
        <v>464.09999999999997</v>
      </c>
      <c r="V107" s="51">
        <f t="shared" si="237"/>
        <v>546</v>
      </c>
      <c r="W107" s="33"/>
      <c r="X107" s="33"/>
      <c r="Y107" s="234">
        <f t="shared" si="233"/>
        <v>430</v>
      </c>
      <c r="Z107" s="55">
        <f t="shared" si="290"/>
        <v>73</v>
      </c>
      <c r="AA107" s="33">
        <f t="shared" si="238"/>
        <v>506</v>
      </c>
      <c r="AB107" s="33">
        <v>1</v>
      </c>
      <c r="AC107" s="33">
        <f t="shared" si="239"/>
        <v>508.53</v>
      </c>
      <c r="AD107" s="33">
        <f t="shared" si="240"/>
        <v>514.25</v>
      </c>
      <c r="AE107" s="51">
        <f t="shared" si="241"/>
        <v>605</v>
      </c>
      <c r="AF107" s="32"/>
      <c r="AG107" s="32"/>
      <c r="AH107" s="22"/>
      <c r="AI107" s="103">
        <f t="shared" si="242"/>
        <v>414</v>
      </c>
      <c r="AJ107" s="60">
        <f t="shared" si="284"/>
        <v>45</v>
      </c>
      <c r="AK107" s="33">
        <f t="shared" si="243"/>
        <v>462</v>
      </c>
      <c r="AL107" s="33">
        <v>1</v>
      </c>
      <c r="AM107" s="33">
        <f t="shared" si="274"/>
        <v>464.30999999999995</v>
      </c>
      <c r="AN107" s="33">
        <f t="shared" si="244"/>
        <v>469.2</v>
      </c>
      <c r="AO107" s="51">
        <f t="shared" si="245"/>
        <v>552</v>
      </c>
      <c r="AP107" s="32"/>
      <c r="AQ107" s="32"/>
      <c r="AR107" s="33">
        <f t="shared" si="246"/>
        <v>1511</v>
      </c>
      <c r="AS107" s="60">
        <f t="shared" si="285"/>
        <v>46</v>
      </c>
      <c r="AT107" s="33">
        <f t="shared" si="247"/>
        <v>1560</v>
      </c>
      <c r="AU107" s="33">
        <v>1.06</v>
      </c>
      <c r="AV107" s="33">
        <f t="shared" si="275"/>
        <v>1567.7999999999997</v>
      </c>
      <c r="AW107" s="33">
        <f t="shared" si="248"/>
        <v>1678.75</v>
      </c>
      <c r="AX107" s="51">
        <f t="shared" si="249"/>
        <v>1975</v>
      </c>
      <c r="AY107" s="32"/>
      <c r="AZ107" s="32"/>
      <c r="BA107" s="33">
        <f t="shared" si="250"/>
        <v>1498</v>
      </c>
      <c r="BB107" s="60">
        <f t="shared" si="286"/>
        <v>46</v>
      </c>
      <c r="BC107" s="33">
        <f t="shared" si="251"/>
        <v>1547</v>
      </c>
      <c r="BD107" s="121">
        <f t="shared" si="215"/>
        <v>1.04</v>
      </c>
      <c r="BE107" s="33">
        <f t="shared" si="276"/>
        <v>1554.7349999999999</v>
      </c>
      <c r="BF107" s="33">
        <f t="shared" si="252"/>
        <v>1633.7</v>
      </c>
      <c r="BG107" s="51">
        <f t="shared" si="253"/>
        <v>1922</v>
      </c>
      <c r="BH107" s="32"/>
      <c r="BI107" s="32"/>
      <c r="BJ107" s="33">
        <f t="shared" si="254"/>
        <v>1414</v>
      </c>
      <c r="BK107" s="60">
        <f t="shared" si="287"/>
        <v>46</v>
      </c>
      <c r="BL107" s="33">
        <f t="shared" si="255"/>
        <v>1463</v>
      </c>
      <c r="BM107" s="33">
        <v>1</v>
      </c>
      <c r="BN107" s="33">
        <f t="shared" si="277"/>
        <v>1470.3149999999998</v>
      </c>
      <c r="BO107" s="33">
        <f t="shared" si="256"/>
        <v>1485.8</v>
      </c>
      <c r="BP107" s="51">
        <f t="shared" si="257"/>
        <v>1748</v>
      </c>
      <c r="BQ107" s="32"/>
      <c r="BR107" s="32"/>
      <c r="BS107" s="33">
        <f t="shared" si="258"/>
        <v>1108</v>
      </c>
      <c r="BT107" s="60">
        <f t="shared" si="288"/>
        <v>46</v>
      </c>
      <c r="BU107" s="33">
        <f t="shared" si="259"/>
        <v>1157</v>
      </c>
      <c r="BV107" s="33">
        <v>1</v>
      </c>
      <c r="BW107" s="33">
        <f t="shared" si="278"/>
        <v>1162.7849999999999</v>
      </c>
      <c r="BX107" s="33">
        <f t="shared" si="260"/>
        <v>1174.7</v>
      </c>
      <c r="BY107" s="51">
        <f t="shared" si="261"/>
        <v>1382</v>
      </c>
      <c r="BZ107" s="32"/>
      <c r="CA107" s="32"/>
      <c r="CB107" s="219"/>
      <c r="CC107" s="33">
        <f t="shared" si="262"/>
        <v>367</v>
      </c>
      <c r="CD107" s="60">
        <f t="shared" si="289"/>
        <v>45</v>
      </c>
      <c r="CE107" s="33">
        <f t="shared" si="263"/>
        <v>415</v>
      </c>
      <c r="CF107" s="33">
        <v>1.02</v>
      </c>
      <c r="CG107" s="33">
        <f t="shared" si="279"/>
        <v>417.07499999999993</v>
      </c>
      <c r="CH107" s="33">
        <f t="shared" si="264"/>
        <v>430.09999999999997</v>
      </c>
      <c r="CI107" s="51">
        <f t="shared" si="265"/>
        <v>506</v>
      </c>
      <c r="CJ107" s="51">
        <f t="shared" si="281"/>
        <v>850</v>
      </c>
      <c r="CK107" s="51">
        <f t="shared" si="282"/>
        <v>1194</v>
      </c>
      <c r="CL107" s="32"/>
      <c r="CM107" s="377" t="s">
        <v>594</v>
      </c>
      <c r="CN107" s="64">
        <f t="shared" si="266"/>
        <v>571</v>
      </c>
      <c r="CO107" s="69">
        <f t="shared" si="292"/>
        <v>66</v>
      </c>
      <c r="CP107" s="64">
        <f t="shared" si="267"/>
        <v>640</v>
      </c>
      <c r="CQ107" s="64">
        <v>1</v>
      </c>
      <c r="CR107" s="64">
        <f t="shared" si="280"/>
        <v>643.19999999999993</v>
      </c>
      <c r="CS107" s="64">
        <f t="shared" si="268"/>
        <v>650.25</v>
      </c>
      <c r="CT107" s="66">
        <f t="shared" si="269"/>
        <v>765</v>
      </c>
      <c r="CU107" s="66">
        <f t="shared" si="218"/>
        <v>1109</v>
      </c>
      <c r="CV107" s="66">
        <f t="shared" si="219"/>
        <v>1453</v>
      </c>
      <c r="CW107" s="32"/>
      <c r="CX107" s="380" t="s">
        <v>595</v>
      </c>
      <c r="CY107" s="64">
        <f t="shared" si="270"/>
        <v>653</v>
      </c>
      <c r="CZ107" s="69">
        <f t="shared" si="291"/>
        <v>82</v>
      </c>
      <c r="DA107" s="64">
        <f t="shared" si="271"/>
        <v>738</v>
      </c>
      <c r="DB107" s="64">
        <v>1</v>
      </c>
      <c r="DC107" s="64">
        <f t="shared" si="214"/>
        <v>741.68999999999994</v>
      </c>
      <c r="DD107" s="64">
        <f t="shared" si="272"/>
        <v>749.69999999999993</v>
      </c>
      <c r="DE107" s="66">
        <f t="shared" si="273"/>
        <v>882</v>
      </c>
      <c r="DF107" s="66">
        <f t="shared" si="220"/>
        <v>1226</v>
      </c>
      <c r="DG107" s="66">
        <f t="shared" si="221"/>
        <v>1570</v>
      </c>
    </row>
    <row r="108" spans="1:111" ht="73.95">
      <c r="A108" s="20" t="s">
        <v>677</v>
      </c>
      <c r="B108" s="342" t="s">
        <v>323</v>
      </c>
      <c r="C108" s="82" t="s">
        <v>323</v>
      </c>
      <c r="D108" s="21" t="s">
        <v>17</v>
      </c>
      <c r="E108" s="7">
        <v>1.1476999999999999</v>
      </c>
      <c r="F108" s="13">
        <v>15</v>
      </c>
      <c r="G108" s="11">
        <f t="shared" si="222"/>
        <v>0.85</v>
      </c>
      <c r="H108" s="11">
        <v>1.0049999999999999</v>
      </c>
      <c r="I108" s="11">
        <v>1.01</v>
      </c>
      <c r="J108" s="11">
        <v>1.2</v>
      </c>
      <c r="K108" s="15">
        <v>1</v>
      </c>
      <c r="L108" s="15">
        <v>3</v>
      </c>
      <c r="M108" s="15">
        <v>1</v>
      </c>
      <c r="N108" s="46">
        <f>CEILING(E108*M108*Цены1!$E$45,1)</f>
        <v>344</v>
      </c>
      <c r="O108" s="46"/>
      <c r="P108" s="233">
        <f t="shared" si="231"/>
        <v>376</v>
      </c>
      <c r="Q108" s="55">
        <f t="shared" si="283"/>
        <v>73</v>
      </c>
      <c r="R108" s="33">
        <f t="shared" si="234"/>
        <v>452</v>
      </c>
      <c r="S108" s="33">
        <v>1.01</v>
      </c>
      <c r="T108" s="33">
        <f t="shared" si="235"/>
        <v>454.25999999999993</v>
      </c>
      <c r="U108" s="33">
        <f t="shared" si="236"/>
        <v>556.75</v>
      </c>
      <c r="V108" s="51">
        <f t="shared" si="237"/>
        <v>655</v>
      </c>
      <c r="W108" s="33"/>
      <c r="X108" s="33"/>
      <c r="Y108" s="234">
        <f t="shared" si="233"/>
        <v>430</v>
      </c>
      <c r="Z108" s="55">
        <f t="shared" si="290"/>
        <v>73</v>
      </c>
      <c r="AA108" s="33">
        <f t="shared" si="238"/>
        <v>506</v>
      </c>
      <c r="AB108" s="33">
        <v>1</v>
      </c>
      <c r="AC108" s="33">
        <f t="shared" si="239"/>
        <v>508.53</v>
      </c>
      <c r="AD108" s="33">
        <f t="shared" si="240"/>
        <v>617.1</v>
      </c>
      <c r="AE108" s="51">
        <f t="shared" si="241"/>
        <v>726</v>
      </c>
      <c r="AH108" s="22"/>
      <c r="AI108" s="103">
        <f t="shared" si="242"/>
        <v>414</v>
      </c>
      <c r="AJ108" s="60">
        <f t="shared" si="284"/>
        <v>45</v>
      </c>
      <c r="AK108" s="33">
        <f t="shared" si="243"/>
        <v>462</v>
      </c>
      <c r="AL108" s="33">
        <v>1</v>
      </c>
      <c r="AM108" s="33">
        <f t="shared" si="274"/>
        <v>464.30999999999995</v>
      </c>
      <c r="AN108" s="33">
        <f t="shared" si="244"/>
        <v>563.54999999999995</v>
      </c>
      <c r="AO108" s="51">
        <f t="shared" si="245"/>
        <v>663</v>
      </c>
      <c r="AR108" s="33">
        <f t="shared" si="246"/>
        <v>1511</v>
      </c>
      <c r="AS108" s="60">
        <f t="shared" si="285"/>
        <v>46</v>
      </c>
      <c r="AT108" s="33">
        <f t="shared" si="247"/>
        <v>1560</v>
      </c>
      <c r="AU108" s="33">
        <v>1.06</v>
      </c>
      <c r="AV108" s="33">
        <f t="shared" si="275"/>
        <v>1567.7999999999997</v>
      </c>
      <c r="AW108" s="33">
        <f t="shared" si="248"/>
        <v>2014.5</v>
      </c>
      <c r="AX108" s="51">
        <f t="shared" si="249"/>
        <v>2370</v>
      </c>
      <c r="BA108" s="33">
        <f t="shared" si="250"/>
        <v>1498</v>
      </c>
      <c r="BB108" s="60">
        <f t="shared" si="286"/>
        <v>46</v>
      </c>
      <c r="BC108" s="33">
        <f t="shared" si="251"/>
        <v>1547</v>
      </c>
      <c r="BD108" s="121">
        <f t="shared" si="215"/>
        <v>1.04</v>
      </c>
      <c r="BE108" s="33">
        <f t="shared" si="276"/>
        <v>1554.7349999999999</v>
      </c>
      <c r="BF108" s="33">
        <f t="shared" si="252"/>
        <v>1960.1</v>
      </c>
      <c r="BG108" s="51">
        <f t="shared" si="253"/>
        <v>2306</v>
      </c>
      <c r="BJ108" s="33">
        <f t="shared" si="254"/>
        <v>1414</v>
      </c>
      <c r="BK108" s="60">
        <f t="shared" si="287"/>
        <v>46</v>
      </c>
      <c r="BL108" s="33">
        <f t="shared" si="255"/>
        <v>1463</v>
      </c>
      <c r="BM108" s="33">
        <v>1</v>
      </c>
      <c r="BN108" s="33">
        <f t="shared" si="277"/>
        <v>1470.3149999999998</v>
      </c>
      <c r="BO108" s="33">
        <f t="shared" si="256"/>
        <v>1782.45</v>
      </c>
      <c r="BP108" s="51">
        <f t="shared" si="257"/>
        <v>2097</v>
      </c>
      <c r="BQ108" s="32"/>
      <c r="BR108" s="32"/>
      <c r="BS108" s="33">
        <f t="shared" si="258"/>
        <v>1108</v>
      </c>
      <c r="BT108" s="60">
        <f t="shared" si="288"/>
        <v>46</v>
      </c>
      <c r="BU108" s="33">
        <f t="shared" si="259"/>
        <v>1157</v>
      </c>
      <c r="BV108" s="33">
        <v>1</v>
      </c>
      <c r="BW108" s="33">
        <f t="shared" si="278"/>
        <v>1162.7849999999999</v>
      </c>
      <c r="BX108" s="33">
        <f t="shared" si="260"/>
        <v>1409.3</v>
      </c>
      <c r="BY108" s="51">
        <f t="shared" si="261"/>
        <v>1658</v>
      </c>
      <c r="BZ108" s="32"/>
      <c r="CA108" s="32"/>
      <c r="CB108" s="220"/>
      <c r="CC108" s="33">
        <f t="shared" si="262"/>
        <v>367</v>
      </c>
      <c r="CD108" s="60">
        <f t="shared" si="289"/>
        <v>45</v>
      </c>
      <c r="CE108" s="33">
        <f t="shared" si="263"/>
        <v>415</v>
      </c>
      <c r="CF108" s="33">
        <v>1.02</v>
      </c>
      <c r="CG108" s="33">
        <f t="shared" si="279"/>
        <v>417.07499999999993</v>
      </c>
      <c r="CH108" s="33">
        <f t="shared" si="264"/>
        <v>515.94999999999993</v>
      </c>
      <c r="CI108" s="51">
        <f t="shared" si="265"/>
        <v>607</v>
      </c>
      <c r="CJ108" s="51">
        <f t="shared" si="281"/>
        <v>951</v>
      </c>
      <c r="CK108" s="51">
        <f t="shared" si="282"/>
        <v>1295</v>
      </c>
      <c r="CL108" s="32"/>
      <c r="CM108" s="378"/>
      <c r="CN108" s="64">
        <f t="shared" si="266"/>
        <v>571</v>
      </c>
      <c r="CO108" s="69">
        <f t="shared" si="292"/>
        <v>66</v>
      </c>
      <c r="CP108" s="64">
        <f t="shared" si="267"/>
        <v>640</v>
      </c>
      <c r="CQ108" s="64">
        <v>1</v>
      </c>
      <c r="CR108" s="64">
        <f t="shared" si="280"/>
        <v>643.19999999999993</v>
      </c>
      <c r="CS108" s="64">
        <f t="shared" si="268"/>
        <v>780.3</v>
      </c>
      <c r="CT108" s="66">
        <f t="shared" si="269"/>
        <v>918</v>
      </c>
      <c r="CU108" s="66">
        <f t="shared" si="218"/>
        <v>1262</v>
      </c>
      <c r="CV108" s="66">
        <f t="shared" si="219"/>
        <v>1606</v>
      </c>
      <c r="CW108" s="32"/>
      <c r="CX108" s="381"/>
      <c r="CY108" s="64">
        <f t="shared" si="270"/>
        <v>653</v>
      </c>
      <c r="CZ108" s="69">
        <f t="shared" si="291"/>
        <v>82</v>
      </c>
      <c r="DA108" s="64">
        <f t="shared" si="271"/>
        <v>738</v>
      </c>
      <c r="DB108" s="64">
        <v>1</v>
      </c>
      <c r="DC108" s="64">
        <f t="shared" si="214"/>
        <v>741.68999999999994</v>
      </c>
      <c r="DD108" s="64">
        <f t="shared" si="272"/>
        <v>899.3</v>
      </c>
      <c r="DE108" s="66">
        <f t="shared" si="273"/>
        <v>1058</v>
      </c>
      <c r="DF108" s="66">
        <f t="shared" si="220"/>
        <v>1402</v>
      </c>
      <c r="DG108" s="66">
        <f t="shared" si="221"/>
        <v>1746</v>
      </c>
    </row>
    <row r="109" spans="1:111" s="16" customFormat="1" ht="59.15">
      <c r="A109" s="20" t="s">
        <v>678</v>
      </c>
      <c r="B109" s="22" t="s">
        <v>324</v>
      </c>
      <c r="C109" s="210" t="s">
        <v>591</v>
      </c>
      <c r="D109" s="21" t="s">
        <v>17</v>
      </c>
      <c r="E109" s="7">
        <v>1.1476999999999999</v>
      </c>
      <c r="F109" s="13">
        <v>15</v>
      </c>
      <c r="G109" s="11">
        <f t="shared" si="222"/>
        <v>0.85</v>
      </c>
      <c r="H109" s="11">
        <v>1.0049999999999999</v>
      </c>
      <c r="I109" s="11">
        <v>1.01</v>
      </c>
      <c r="J109" s="11">
        <v>1</v>
      </c>
      <c r="K109" s="15">
        <v>1</v>
      </c>
      <c r="L109" s="15">
        <v>3</v>
      </c>
      <c r="M109" s="15">
        <v>1</v>
      </c>
      <c r="N109" s="46">
        <f>CEILING(E109*M109*Цены1!$E$45,1)</f>
        <v>344</v>
      </c>
      <c r="O109" s="46"/>
      <c r="P109" s="233">
        <f t="shared" si="231"/>
        <v>376</v>
      </c>
      <c r="Q109" s="55">
        <f t="shared" si="283"/>
        <v>73</v>
      </c>
      <c r="R109" s="33">
        <f t="shared" si="234"/>
        <v>452</v>
      </c>
      <c r="S109" s="33">
        <v>1.01</v>
      </c>
      <c r="T109" s="33">
        <f t="shared" si="235"/>
        <v>454.25999999999993</v>
      </c>
      <c r="U109" s="33">
        <f t="shared" si="236"/>
        <v>464.09999999999997</v>
      </c>
      <c r="V109" s="51">
        <f t="shared" si="237"/>
        <v>546</v>
      </c>
      <c r="W109" s="33"/>
      <c r="X109" s="33"/>
      <c r="Y109" s="234">
        <f t="shared" si="233"/>
        <v>430</v>
      </c>
      <c r="Z109" s="55">
        <f t="shared" si="290"/>
        <v>73</v>
      </c>
      <c r="AA109" s="33">
        <f t="shared" si="238"/>
        <v>506</v>
      </c>
      <c r="AB109" s="33">
        <v>1</v>
      </c>
      <c r="AC109" s="33">
        <f t="shared" si="239"/>
        <v>508.53</v>
      </c>
      <c r="AD109" s="33">
        <f t="shared" si="240"/>
        <v>514.25</v>
      </c>
      <c r="AE109" s="51">
        <f t="shared" si="241"/>
        <v>605</v>
      </c>
      <c r="AF109" s="32"/>
      <c r="AG109" s="32"/>
      <c r="AH109" s="22"/>
      <c r="AI109" s="103">
        <f t="shared" si="242"/>
        <v>414</v>
      </c>
      <c r="AJ109" s="60">
        <f t="shared" si="284"/>
        <v>45</v>
      </c>
      <c r="AK109" s="33">
        <f t="shared" si="243"/>
        <v>462</v>
      </c>
      <c r="AL109" s="33">
        <v>1</v>
      </c>
      <c r="AM109" s="33">
        <f t="shared" si="274"/>
        <v>464.30999999999995</v>
      </c>
      <c r="AN109" s="33">
        <f t="shared" si="244"/>
        <v>469.2</v>
      </c>
      <c r="AO109" s="51">
        <f t="shared" si="245"/>
        <v>552</v>
      </c>
      <c r="AP109" s="32"/>
      <c r="AQ109" s="32"/>
      <c r="AR109" s="33">
        <f t="shared" si="246"/>
        <v>1511</v>
      </c>
      <c r="AS109" s="60">
        <f t="shared" si="285"/>
        <v>46</v>
      </c>
      <c r="AT109" s="33">
        <f t="shared" si="247"/>
        <v>1560</v>
      </c>
      <c r="AU109" s="33">
        <v>1.06</v>
      </c>
      <c r="AV109" s="33">
        <f t="shared" si="275"/>
        <v>1567.7999999999997</v>
      </c>
      <c r="AW109" s="33">
        <f t="shared" si="248"/>
        <v>1678.75</v>
      </c>
      <c r="AX109" s="51">
        <f t="shared" si="249"/>
        <v>1975</v>
      </c>
      <c r="AY109" s="32"/>
      <c r="AZ109" s="32"/>
      <c r="BA109" s="33">
        <f t="shared" si="250"/>
        <v>1498</v>
      </c>
      <c r="BB109" s="60">
        <f t="shared" si="286"/>
        <v>46</v>
      </c>
      <c r="BC109" s="33">
        <f t="shared" si="251"/>
        <v>1547</v>
      </c>
      <c r="BD109" s="121">
        <f t="shared" si="215"/>
        <v>1.04</v>
      </c>
      <c r="BE109" s="33">
        <f t="shared" si="276"/>
        <v>1554.7349999999999</v>
      </c>
      <c r="BF109" s="33">
        <f t="shared" si="252"/>
        <v>1633.7</v>
      </c>
      <c r="BG109" s="51">
        <f t="shared" si="253"/>
        <v>1922</v>
      </c>
      <c r="BH109" s="32"/>
      <c r="BI109" s="32"/>
      <c r="BJ109" s="33">
        <f t="shared" si="254"/>
        <v>1414</v>
      </c>
      <c r="BK109" s="60">
        <f t="shared" si="287"/>
        <v>46</v>
      </c>
      <c r="BL109" s="33">
        <f t="shared" si="255"/>
        <v>1463</v>
      </c>
      <c r="BM109" s="33">
        <v>1</v>
      </c>
      <c r="BN109" s="33">
        <f t="shared" si="277"/>
        <v>1470.3149999999998</v>
      </c>
      <c r="BO109" s="33">
        <f t="shared" si="256"/>
        <v>1485.8</v>
      </c>
      <c r="BP109" s="51">
        <f t="shared" si="257"/>
        <v>1748</v>
      </c>
      <c r="BQ109" s="32"/>
      <c r="BR109" s="32"/>
      <c r="BS109" s="33">
        <f t="shared" si="258"/>
        <v>1108</v>
      </c>
      <c r="BT109" s="60">
        <f t="shared" si="288"/>
        <v>46</v>
      </c>
      <c r="BU109" s="33">
        <f t="shared" si="259"/>
        <v>1157</v>
      </c>
      <c r="BV109" s="33">
        <v>1</v>
      </c>
      <c r="BW109" s="33">
        <f t="shared" si="278"/>
        <v>1162.7849999999999</v>
      </c>
      <c r="BX109" s="33">
        <f t="shared" si="260"/>
        <v>1174.7</v>
      </c>
      <c r="BY109" s="51">
        <f t="shared" si="261"/>
        <v>1382</v>
      </c>
      <c r="BZ109" s="32"/>
      <c r="CA109" s="32"/>
      <c r="CB109" s="218" t="s">
        <v>593</v>
      </c>
      <c r="CC109" s="33">
        <f t="shared" si="262"/>
        <v>367</v>
      </c>
      <c r="CD109" s="60">
        <f t="shared" si="289"/>
        <v>45</v>
      </c>
      <c r="CE109" s="33">
        <f t="shared" si="263"/>
        <v>415</v>
      </c>
      <c r="CF109" s="33">
        <v>1.02</v>
      </c>
      <c r="CG109" s="33">
        <f t="shared" si="279"/>
        <v>417.07499999999993</v>
      </c>
      <c r="CH109" s="33">
        <f t="shared" si="264"/>
        <v>430.09999999999997</v>
      </c>
      <c r="CI109" s="51">
        <f t="shared" si="265"/>
        <v>506</v>
      </c>
      <c r="CJ109" s="51">
        <f t="shared" si="281"/>
        <v>850</v>
      </c>
      <c r="CK109" s="51">
        <f t="shared" si="282"/>
        <v>1194</v>
      </c>
      <c r="CL109" s="32"/>
      <c r="CM109" s="379"/>
      <c r="CN109" s="64">
        <f t="shared" si="266"/>
        <v>571</v>
      </c>
      <c r="CO109" s="69">
        <f t="shared" si="292"/>
        <v>66</v>
      </c>
      <c r="CP109" s="64">
        <f t="shared" si="267"/>
        <v>640</v>
      </c>
      <c r="CQ109" s="64">
        <v>1</v>
      </c>
      <c r="CR109" s="64">
        <f t="shared" si="280"/>
        <v>643.19999999999993</v>
      </c>
      <c r="CS109" s="64">
        <f t="shared" si="268"/>
        <v>650.25</v>
      </c>
      <c r="CT109" s="66">
        <f t="shared" si="269"/>
        <v>765</v>
      </c>
      <c r="CU109" s="66">
        <f t="shared" si="218"/>
        <v>1109</v>
      </c>
      <c r="CV109" s="66">
        <f t="shared" si="219"/>
        <v>1453</v>
      </c>
      <c r="CW109" s="32"/>
      <c r="CX109" s="382"/>
      <c r="CY109" s="64">
        <f t="shared" si="270"/>
        <v>653</v>
      </c>
      <c r="CZ109" s="69">
        <f t="shared" si="291"/>
        <v>82</v>
      </c>
      <c r="DA109" s="64">
        <f t="shared" si="271"/>
        <v>738</v>
      </c>
      <c r="DB109" s="64">
        <v>1</v>
      </c>
      <c r="DC109" s="64">
        <f t="shared" si="214"/>
        <v>741.68999999999994</v>
      </c>
      <c r="DD109" s="64">
        <f t="shared" si="272"/>
        <v>749.69999999999993</v>
      </c>
      <c r="DE109" s="66">
        <f t="shared" si="273"/>
        <v>882</v>
      </c>
      <c r="DF109" s="66">
        <f t="shared" si="220"/>
        <v>1226</v>
      </c>
      <c r="DG109" s="66">
        <f t="shared" si="221"/>
        <v>1570</v>
      </c>
    </row>
    <row r="110" spans="1:111" ht="59.15">
      <c r="A110" s="20" t="s">
        <v>679</v>
      </c>
      <c r="B110" s="342" t="s">
        <v>325</v>
      </c>
      <c r="C110" s="82" t="s">
        <v>325</v>
      </c>
      <c r="D110" s="21" t="s">
        <v>17</v>
      </c>
      <c r="E110" s="7">
        <v>1.1476999999999999</v>
      </c>
      <c r="F110" s="13">
        <v>15</v>
      </c>
      <c r="G110" s="11">
        <f t="shared" si="222"/>
        <v>0.85</v>
      </c>
      <c r="H110" s="11">
        <v>1.0049999999999999</v>
      </c>
      <c r="I110" s="11">
        <v>1.01</v>
      </c>
      <c r="J110" s="11">
        <v>1.2</v>
      </c>
      <c r="K110" s="15">
        <v>1</v>
      </c>
      <c r="L110" s="15">
        <v>3</v>
      </c>
      <c r="M110" s="15">
        <v>1</v>
      </c>
      <c r="N110" s="46">
        <f>CEILING(E110*M110*Цены1!$E$45,1)</f>
        <v>344</v>
      </c>
      <c r="O110" s="46"/>
      <c r="P110" s="233">
        <f t="shared" si="231"/>
        <v>376</v>
      </c>
      <c r="Q110" s="55">
        <f t="shared" si="283"/>
        <v>73</v>
      </c>
      <c r="R110" s="33">
        <f t="shared" si="234"/>
        <v>452</v>
      </c>
      <c r="S110" s="33">
        <v>1.01</v>
      </c>
      <c r="T110" s="33">
        <f t="shared" si="235"/>
        <v>454.25999999999993</v>
      </c>
      <c r="U110" s="33">
        <f t="shared" si="236"/>
        <v>556.75</v>
      </c>
      <c r="V110" s="51">
        <f t="shared" si="237"/>
        <v>655</v>
      </c>
      <c r="W110" s="33"/>
      <c r="X110" s="33"/>
      <c r="Y110" s="234">
        <f t="shared" si="233"/>
        <v>430</v>
      </c>
      <c r="Z110" s="55">
        <f t="shared" si="290"/>
        <v>73</v>
      </c>
      <c r="AA110" s="33">
        <f t="shared" si="238"/>
        <v>506</v>
      </c>
      <c r="AB110" s="33">
        <v>1</v>
      </c>
      <c r="AC110" s="33">
        <f t="shared" si="239"/>
        <v>508.53</v>
      </c>
      <c r="AD110" s="33">
        <f t="shared" si="240"/>
        <v>617.1</v>
      </c>
      <c r="AE110" s="51">
        <f t="shared" si="241"/>
        <v>726</v>
      </c>
      <c r="AH110" s="22"/>
      <c r="AI110" s="103">
        <f t="shared" si="242"/>
        <v>414</v>
      </c>
      <c r="AJ110" s="60">
        <f t="shared" si="284"/>
        <v>45</v>
      </c>
      <c r="AK110" s="33">
        <f t="shared" si="243"/>
        <v>462</v>
      </c>
      <c r="AL110" s="33">
        <v>1</v>
      </c>
      <c r="AM110" s="33">
        <f t="shared" si="274"/>
        <v>464.30999999999995</v>
      </c>
      <c r="AN110" s="33">
        <f t="shared" si="244"/>
        <v>563.54999999999995</v>
      </c>
      <c r="AO110" s="51">
        <f t="shared" si="245"/>
        <v>663</v>
      </c>
      <c r="AR110" s="33">
        <f t="shared" si="246"/>
        <v>1511</v>
      </c>
      <c r="AS110" s="60">
        <f t="shared" si="285"/>
        <v>46</v>
      </c>
      <c r="AT110" s="33">
        <f t="shared" si="247"/>
        <v>1560</v>
      </c>
      <c r="AU110" s="33">
        <v>1.06</v>
      </c>
      <c r="AV110" s="33">
        <f t="shared" si="275"/>
        <v>1567.7999999999997</v>
      </c>
      <c r="AW110" s="33">
        <f t="shared" si="248"/>
        <v>2014.5</v>
      </c>
      <c r="AX110" s="51">
        <f t="shared" si="249"/>
        <v>2370</v>
      </c>
      <c r="BA110" s="33">
        <f t="shared" si="250"/>
        <v>1498</v>
      </c>
      <c r="BB110" s="60">
        <f t="shared" si="286"/>
        <v>46</v>
      </c>
      <c r="BC110" s="33">
        <f t="shared" si="251"/>
        <v>1547</v>
      </c>
      <c r="BD110" s="121">
        <f t="shared" si="215"/>
        <v>1.04</v>
      </c>
      <c r="BE110" s="33">
        <f t="shared" si="276"/>
        <v>1554.7349999999999</v>
      </c>
      <c r="BF110" s="33">
        <f t="shared" si="252"/>
        <v>1960.1</v>
      </c>
      <c r="BG110" s="51">
        <f t="shared" si="253"/>
        <v>2306</v>
      </c>
      <c r="BJ110" s="33">
        <f t="shared" si="254"/>
        <v>1414</v>
      </c>
      <c r="BK110" s="60">
        <f t="shared" si="287"/>
        <v>46</v>
      </c>
      <c r="BL110" s="33">
        <f t="shared" si="255"/>
        <v>1463</v>
      </c>
      <c r="BM110" s="33">
        <v>1</v>
      </c>
      <c r="BN110" s="33">
        <f t="shared" si="277"/>
        <v>1470.3149999999998</v>
      </c>
      <c r="BO110" s="33">
        <f t="shared" si="256"/>
        <v>1782.45</v>
      </c>
      <c r="BP110" s="51">
        <f t="shared" si="257"/>
        <v>2097</v>
      </c>
      <c r="BQ110" s="32"/>
      <c r="BR110" s="32"/>
      <c r="BS110" s="33">
        <f t="shared" si="258"/>
        <v>1108</v>
      </c>
      <c r="BT110" s="60">
        <f t="shared" si="288"/>
        <v>46</v>
      </c>
      <c r="BU110" s="33">
        <f t="shared" si="259"/>
        <v>1157</v>
      </c>
      <c r="BV110" s="33">
        <v>1</v>
      </c>
      <c r="BW110" s="33">
        <f t="shared" si="278"/>
        <v>1162.7849999999999</v>
      </c>
      <c r="BX110" s="33">
        <f t="shared" si="260"/>
        <v>1409.3</v>
      </c>
      <c r="BY110" s="51">
        <f t="shared" si="261"/>
        <v>1658</v>
      </c>
      <c r="BZ110" s="32"/>
      <c r="CA110" s="32"/>
      <c r="CB110" s="219"/>
      <c r="CC110" s="33">
        <f t="shared" si="262"/>
        <v>367</v>
      </c>
      <c r="CD110" s="60">
        <f t="shared" si="289"/>
        <v>45</v>
      </c>
      <c r="CE110" s="33">
        <f t="shared" si="263"/>
        <v>415</v>
      </c>
      <c r="CF110" s="33">
        <v>1.02</v>
      </c>
      <c r="CG110" s="33">
        <f t="shared" si="279"/>
        <v>417.07499999999993</v>
      </c>
      <c r="CH110" s="33">
        <f t="shared" si="264"/>
        <v>515.94999999999993</v>
      </c>
      <c r="CI110" s="51">
        <f t="shared" si="265"/>
        <v>607</v>
      </c>
      <c r="CJ110" s="51">
        <f t="shared" si="281"/>
        <v>951</v>
      </c>
      <c r="CK110" s="51">
        <f t="shared" si="282"/>
        <v>1295</v>
      </c>
      <c r="CL110" s="32"/>
      <c r="CM110" s="377" t="s">
        <v>594</v>
      </c>
      <c r="CN110" s="64">
        <f t="shared" si="266"/>
        <v>571</v>
      </c>
      <c r="CO110" s="69">
        <f t="shared" si="292"/>
        <v>66</v>
      </c>
      <c r="CP110" s="64">
        <f t="shared" si="267"/>
        <v>640</v>
      </c>
      <c r="CQ110" s="64">
        <v>1</v>
      </c>
      <c r="CR110" s="64">
        <f t="shared" si="280"/>
        <v>643.19999999999993</v>
      </c>
      <c r="CS110" s="64">
        <f t="shared" si="268"/>
        <v>780.3</v>
      </c>
      <c r="CT110" s="66">
        <f t="shared" si="269"/>
        <v>918</v>
      </c>
      <c r="CU110" s="66">
        <f t="shared" si="218"/>
        <v>1262</v>
      </c>
      <c r="CV110" s="66">
        <f t="shared" si="219"/>
        <v>1606</v>
      </c>
      <c r="CW110" s="32"/>
      <c r="CX110" s="380" t="s">
        <v>595</v>
      </c>
      <c r="CY110" s="64">
        <f t="shared" si="270"/>
        <v>653</v>
      </c>
      <c r="CZ110" s="69">
        <f t="shared" si="291"/>
        <v>82</v>
      </c>
      <c r="DA110" s="64">
        <f t="shared" si="271"/>
        <v>738</v>
      </c>
      <c r="DB110" s="64">
        <v>1</v>
      </c>
      <c r="DC110" s="64">
        <f t="shared" si="214"/>
        <v>741.68999999999994</v>
      </c>
      <c r="DD110" s="64">
        <f t="shared" si="272"/>
        <v>899.3</v>
      </c>
      <c r="DE110" s="66">
        <f t="shared" si="273"/>
        <v>1058</v>
      </c>
      <c r="DF110" s="66">
        <f t="shared" si="220"/>
        <v>1402</v>
      </c>
      <c r="DG110" s="66">
        <f t="shared" si="221"/>
        <v>1746</v>
      </c>
    </row>
    <row r="111" spans="1:111" s="16" customFormat="1" ht="59.15">
      <c r="A111" s="20" t="s">
        <v>680</v>
      </c>
      <c r="B111" s="6" t="s">
        <v>122</v>
      </c>
      <c r="C111" s="82" t="s">
        <v>122</v>
      </c>
      <c r="D111" s="21" t="s">
        <v>17</v>
      </c>
      <c r="E111" s="7">
        <v>1.1476999999999999</v>
      </c>
      <c r="F111" s="13">
        <v>15</v>
      </c>
      <c r="G111" s="11">
        <f t="shared" si="222"/>
        <v>0.85</v>
      </c>
      <c r="H111" s="11">
        <v>1.0049999999999999</v>
      </c>
      <c r="I111" s="11">
        <v>1.01</v>
      </c>
      <c r="J111" s="11">
        <v>1</v>
      </c>
      <c r="K111" s="15">
        <v>1</v>
      </c>
      <c r="L111" s="15">
        <v>3</v>
      </c>
      <c r="M111" s="15">
        <v>1</v>
      </c>
      <c r="N111" s="46">
        <f>CEILING(E111*M111*Цены1!$E$45,1)</f>
        <v>344</v>
      </c>
      <c r="O111" s="46"/>
      <c r="P111" s="233">
        <f t="shared" ref="P111:P118" si="293">CEILING($E111*Q$2,1)</f>
        <v>376</v>
      </c>
      <c r="Q111" s="55">
        <f t="shared" si="283"/>
        <v>73</v>
      </c>
      <c r="R111" s="33">
        <f t="shared" si="234"/>
        <v>452</v>
      </c>
      <c r="S111" s="33">
        <v>1.01</v>
      </c>
      <c r="T111" s="33">
        <f t="shared" si="235"/>
        <v>454.25999999999993</v>
      </c>
      <c r="U111" s="33">
        <f t="shared" si="236"/>
        <v>464.09999999999997</v>
      </c>
      <c r="V111" s="51">
        <f t="shared" si="237"/>
        <v>546</v>
      </c>
      <c r="W111" s="33"/>
      <c r="X111" s="33"/>
      <c r="Y111" s="234">
        <f t="shared" si="233"/>
        <v>430</v>
      </c>
      <c r="Z111" s="55">
        <f>CEILING($E111*AA$2*AC$2*$K111,1)</f>
        <v>73</v>
      </c>
      <c r="AA111" s="33">
        <f t="shared" si="238"/>
        <v>506</v>
      </c>
      <c r="AB111" s="33">
        <v>1</v>
      </c>
      <c r="AC111" s="33">
        <f t="shared" si="239"/>
        <v>508.53</v>
      </c>
      <c r="AD111" s="33">
        <f t="shared" si="240"/>
        <v>514.25</v>
      </c>
      <c r="AE111" s="51">
        <f t="shared" si="241"/>
        <v>605</v>
      </c>
      <c r="AF111" s="32"/>
      <c r="AG111" s="32"/>
      <c r="AH111" s="22"/>
      <c r="AI111" s="103">
        <f t="shared" si="242"/>
        <v>414</v>
      </c>
      <c r="AJ111" s="60">
        <f t="shared" si="284"/>
        <v>45</v>
      </c>
      <c r="AK111" s="33">
        <f t="shared" si="243"/>
        <v>462</v>
      </c>
      <c r="AL111" s="33">
        <v>1</v>
      </c>
      <c r="AM111" s="33">
        <f t="shared" si="274"/>
        <v>464.30999999999995</v>
      </c>
      <c r="AN111" s="33">
        <f t="shared" si="244"/>
        <v>469.2</v>
      </c>
      <c r="AO111" s="51">
        <f t="shared" si="245"/>
        <v>552</v>
      </c>
      <c r="AP111" s="32"/>
      <c r="AQ111" s="32"/>
      <c r="AR111" s="33">
        <f t="shared" si="246"/>
        <v>1511</v>
      </c>
      <c r="AS111" s="60">
        <f t="shared" si="285"/>
        <v>46</v>
      </c>
      <c r="AT111" s="33">
        <f t="shared" si="247"/>
        <v>1560</v>
      </c>
      <c r="AU111" s="33">
        <v>1.06</v>
      </c>
      <c r="AV111" s="33">
        <f t="shared" si="275"/>
        <v>1567.7999999999997</v>
      </c>
      <c r="AW111" s="33">
        <f t="shared" si="248"/>
        <v>1678.75</v>
      </c>
      <c r="AX111" s="51">
        <f t="shared" si="249"/>
        <v>1975</v>
      </c>
      <c r="AY111" s="32"/>
      <c r="AZ111" s="32"/>
      <c r="BA111" s="33">
        <f t="shared" si="250"/>
        <v>1498</v>
      </c>
      <c r="BB111" s="60">
        <f t="shared" si="286"/>
        <v>46</v>
      </c>
      <c r="BC111" s="33">
        <f t="shared" si="251"/>
        <v>1547</v>
      </c>
      <c r="BD111" s="121">
        <f t="shared" si="215"/>
        <v>1.04</v>
      </c>
      <c r="BE111" s="33">
        <f t="shared" si="276"/>
        <v>1554.7349999999999</v>
      </c>
      <c r="BF111" s="33">
        <f t="shared" si="252"/>
        <v>1633.7</v>
      </c>
      <c r="BG111" s="51">
        <f t="shared" si="253"/>
        <v>1922</v>
      </c>
      <c r="BH111" s="32"/>
      <c r="BI111" s="32"/>
      <c r="BJ111" s="33">
        <f t="shared" si="254"/>
        <v>1414</v>
      </c>
      <c r="BK111" s="60">
        <f t="shared" si="287"/>
        <v>46</v>
      </c>
      <c r="BL111" s="33">
        <f t="shared" si="255"/>
        <v>1463</v>
      </c>
      <c r="BM111" s="33">
        <v>1</v>
      </c>
      <c r="BN111" s="33">
        <f t="shared" si="277"/>
        <v>1470.3149999999998</v>
      </c>
      <c r="BO111" s="33">
        <f t="shared" si="256"/>
        <v>1485.8</v>
      </c>
      <c r="BP111" s="51">
        <f t="shared" si="257"/>
        <v>1748</v>
      </c>
      <c r="BQ111" s="32"/>
      <c r="BR111" s="32"/>
      <c r="BS111" s="33">
        <f t="shared" si="258"/>
        <v>1108</v>
      </c>
      <c r="BT111" s="60">
        <f t="shared" si="288"/>
        <v>46</v>
      </c>
      <c r="BU111" s="33">
        <f t="shared" si="259"/>
        <v>1157</v>
      </c>
      <c r="BV111" s="33">
        <v>1</v>
      </c>
      <c r="BW111" s="33">
        <f t="shared" si="278"/>
        <v>1162.7849999999999</v>
      </c>
      <c r="BX111" s="33">
        <f t="shared" si="260"/>
        <v>1174.7</v>
      </c>
      <c r="BY111" s="51">
        <f t="shared" si="261"/>
        <v>1382</v>
      </c>
      <c r="BZ111" s="32"/>
      <c r="CA111" s="32"/>
      <c r="CB111" s="220"/>
      <c r="CC111" s="33">
        <f t="shared" si="262"/>
        <v>367</v>
      </c>
      <c r="CD111" s="60">
        <f t="shared" si="289"/>
        <v>45</v>
      </c>
      <c r="CE111" s="33">
        <f t="shared" si="263"/>
        <v>415</v>
      </c>
      <c r="CF111" s="33">
        <v>1.02</v>
      </c>
      <c r="CG111" s="33">
        <f t="shared" si="279"/>
        <v>417.07499999999993</v>
      </c>
      <c r="CH111" s="33">
        <f t="shared" si="264"/>
        <v>430.09999999999997</v>
      </c>
      <c r="CI111" s="51">
        <f t="shared" si="265"/>
        <v>506</v>
      </c>
      <c r="CJ111" s="51">
        <f t="shared" si="281"/>
        <v>850</v>
      </c>
      <c r="CK111" s="51">
        <f t="shared" si="282"/>
        <v>1194</v>
      </c>
      <c r="CL111" s="32"/>
      <c r="CM111" s="378"/>
      <c r="CN111" s="64">
        <f t="shared" si="266"/>
        <v>571</v>
      </c>
      <c r="CO111" s="69">
        <f t="shared" si="292"/>
        <v>66</v>
      </c>
      <c r="CP111" s="64">
        <f t="shared" si="267"/>
        <v>640</v>
      </c>
      <c r="CQ111" s="64">
        <v>1</v>
      </c>
      <c r="CR111" s="64">
        <f t="shared" si="280"/>
        <v>643.19999999999993</v>
      </c>
      <c r="CS111" s="64">
        <f t="shared" si="268"/>
        <v>650.25</v>
      </c>
      <c r="CT111" s="66">
        <f t="shared" si="269"/>
        <v>765</v>
      </c>
      <c r="CU111" s="66">
        <f t="shared" si="218"/>
        <v>1109</v>
      </c>
      <c r="CV111" s="66">
        <f t="shared" si="219"/>
        <v>1453</v>
      </c>
      <c r="CW111" s="32"/>
      <c r="CX111" s="381"/>
      <c r="CY111" s="64">
        <f t="shared" si="270"/>
        <v>653</v>
      </c>
      <c r="CZ111" s="69">
        <f t="shared" si="291"/>
        <v>82</v>
      </c>
      <c r="DA111" s="64">
        <f t="shared" si="271"/>
        <v>738</v>
      </c>
      <c r="DB111" s="64">
        <v>1</v>
      </c>
      <c r="DC111" s="64">
        <f t="shared" si="214"/>
        <v>741.68999999999994</v>
      </c>
      <c r="DD111" s="64">
        <f t="shared" si="272"/>
        <v>749.69999999999993</v>
      </c>
      <c r="DE111" s="66">
        <f t="shared" si="273"/>
        <v>882</v>
      </c>
      <c r="DF111" s="66">
        <f t="shared" si="220"/>
        <v>1226</v>
      </c>
      <c r="DG111" s="66">
        <f t="shared" si="221"/>
        <v>1570</v>
      </c>
    </row>
    <row r="112" spans="1:111" ht="73.95">
      <c r="A112" s="20" t="s">
        <v>681</v>
      </c>
      <c r="B112" s="342" t="s">
        <v>118</v>
      </c>
      <c r="C112" s="82" t="s">
        <v>118</v>
      </c>
      <c r="D112" s="21" t="s">
        <v>17</v>
      </c>
      <c r="E112" s="7">
        <v>1.1476999999999999</v>
      </c>
      <c r="F112" s="13">
        <v>15</v>
      </c>
      <c r="G112" s="11">
        <f t="shared" si="222"/>
        <v>0.85</v>
      </c>
      <c r="H112" s="11">
        <v>1.0049999999999999</v>
      </c>
      <c r="I112" s="11">
        <v>1.01</v>
      </c>
      <c r="J112" s="11">
        <v>1.2</v>
      </c>
      <c r="K112" s="15">
        <v>1</v>
      </c>
      <c r="L112" s="15">
        <v>3</v>
      </c>
      <c r="M112" s="15">
        <v>1</v>
      </c>
      <c r="N112" s="46">
        <f>CEILING(E112*M112*Цены1!$E$45,1)</f>
        <v>344</v>
      </c>
      <c r="O112" s="46"/>
      <c r="P112" s="233">
        <f t="shared" si="293"/>
        <v>376</v>
      </c>
      <c r="Q112" s="55">
        <f t="shared" si="283"/>
        <v>73</v>
      </c>
      <c r="R112" s="33">
        <f t="shared" si="234"/>
        <v>452</v>
      </c>
      <c r="S112" s="33">
        <v>1.01</v>
      </c>
      <c r="T112" s="33">
        <f t="shared" si="235"/>
        <v>454.25999999999993</v>
      </c>
      <c r="U112" s="33">
        <f t="shared" si="236"/>
        <v>556.75</v>
      </c>
      <c r="V112" s="51">
        <f t="shared" si="237"/>
        <v>655</v>
      </c>
      <c r="W112" s="33"/>
      <c r="X112" s="33"/>
      <c r="Y112" s="234">
        <f t="shared" ref="Y112:Y118" si="294">CEILING($E112*Z$2,1)</f>
        <v>430</v>
      </c>
      <c r="Z112" s="55">
        <f t="shared" si="290"/>
        <v>73</v>
      </c>
      <c r="AA112" s="33">
        <f t="shared" si="238"/>
        <v>506</v>
      </c>
      <c r="AB112" s="33">
        <v>1</v>
      </c>
      <c r="AC112" s="33">
        <f t="shared" si="239"/>
        <v>508.53</v>
      </c>
      <c r="AD112" s="33">
        <f t="shared" si="240"/>
        <v>617.1</v>
      </c>
      <c r="AE112" s="51">
        <f t="shared" si="241"/>
        <v>726</v>
      </c>
      <c r="AH112" s="22"/>
      <c r="AI112" s="103">
        <f t="shared" si="242"/>
        <v>414</v>
      </c>
      <c r="AJ112" s="60">
        <f t="shared" si="284"/>
        <v>45</v>
      </c>
      <c r="AK112" s="33">
        <f t="shared" si="243"/>
        <v>462</v>
      </c>
      <c r="AL112" s="33">
        <v>1</v>
      </c>
      <c r="AM112" s="33">
        <f t="shared" si="274"/>
        <v>464.30999999999995</v>
      </c>
      <c r="AN112" s="33">
        <f t="shared" si="244"/>
        <v>563.54999999999995</v>
      </c>
      <c r="AO112" s="51">
        <f t="shared" si="245"/>
        <v>663</v>
      </c>
      <c r="AR112" s="33">
        <f t="shared" si="246"/>
        <v>1511</v>
      </c>
      <c r="AS112" s="60">
        <f t="shared" si="285"/>
        <v>46</v>
      </c>
      <c r="AT112" s="33">
        <f t="shared" si="247"/>
        <v>1560</v>
      </c>
      <c r="AU112" s="33">
        <v>1.06</v>
      </c>
      <c r="AV112" s="33">
        <f t="shared" si="275"/>
        <v>1567.7999999999997</v>
      </c>
      <c r="AW112" s="33">
        <f t="shared" si="248"/>
        <v>2014.5</v>
      </c>
      <c r="AX112" s="51">
        <f t="shared" si="249"/>
        <v>2370</v>
      </c>
      <c r="BA112" s="33">
        <f t="shared" si="250"/>
        <v>1498</v>
      </c>
      <c r="BB112" s="60">
        <f t="shared" si="286"/>
        <v>46</v>
      </c>
      <c r="BC112" s="33">
        <f t="shared" si="251"/>
        <v>1547</v>
      </c>
      <c r="BD112" s="121">
        <f t="shared" si="215"/>
        <v>1.04</v>
      </c>
      <c r="BE112" s="33">
        <f t="shared" si="276"/>
        <v>1554.7349999999999</v>
      </c>
      <c r="BF112" s="33">
        <f t="shared" si="252"/>
        <v>1960.1</v>
      </c>
      <c r="BG112" s="51">
        <f t="shared" si="253"/>
        <v>2306</v>
      </c>
      <c r="BJ112" s="33">
        <f t="shared" si="254"/>
        <v>1414</v>
      </c>
      <c r="BK112" s="60">
        <f t="shared" si="287"/>
        <v>46</v>
      </c>
      <c r="BL112" s="33">
        <f t="shared" si="255"/>
        <v>1463</v>
      </c>
      <c r="BM112" s="33">
        <v>1</v>
      </c>
      <c r="BN112" s="33">
        <f t="shared" si="277"/>
        <v>1470.3149999999998</v>
      </c>
      <c r="BO112" s="33">
        <f t="shared" si="256"/>
        <v>1782.45</v>
      </c>
      <c r="BP112" s="51">
        <f t="shared" si="257"/>
        <v>2097</v>
      </c>
      <c r="BQ112" s="32"/>
      <c r="BR112" s="32"/>
      <c r="BS112" s="33">
        <f t="shared" si="258"/>
        <v>1108</v>
      </c>
      <c r="BT112" s="60">
        <f t="shared" si="288"/>
        <v>46</v>
      </c>
      <c r="BU112" s="33">
        <f t="shared" si="259"/>
        <v>1157</v>
      </c>
      <c r="BV112" s="33">
        <v>1</v>
      </c>
      <c r="BW112" s="33">
        <f t="shared" si="278"/>
        <v>1162.7849999999999</v>
      </c>
      <c r="BX112" s="33">
        <f t="shared" si="260"/>
        <v>1409.3</v>
      </c>
      <c r="BY112" s="51">
        <f t="shared" si="261"/>
        <v>1658</v>
      </c>
      <c r="BZ112" s="32"/>
      <c r="CA112" s="32"/>
      <c r="CB112" s="218" t="s">
        <v>593</v>
      </c>
      <c r="CC112" s="33">
        <f t="shared" si="262"/>
        <v>367</v>
      </c>
      <c r="CD112" s="60">
        <f t="shared" si="289"/>
        <v>45</v>
      </c>
      <c r="CE112" s="33">
        <f t="shared" si="263"/>
        <v>415</v>
      </c>
      <c r="CF112" s="33">
        <v>1.02</v>
      </c>
      <c r="CG112" s="33">
        <f t="shared" si="279"/>
        <v>417.07499999999993</v>
      </c>
      <c r="CH112" s="33">
        <f t="shared" si="264"/>
        <v>515.94999999999993</v>
      </c>
      <c r="CI112" s="51">
        <f t="shared" si="265"/>
        <v>607</v>
      </c>
      <c r="CJ112" s="51">
        <f t="shared" si="281"/>
        <v>951</v>
      </c>
      <c r="CK112" s="51">
        <f t="shared" si="282"/>
        <v>1295</v>
      </c>
      <c r="CL112" s="32"/>
      <c r="CM112" s="379"/>
      <c r="CN112" s="64">
        <f t="shared" si="266"/>
        <v>571</v>
      </c>
      <c r="CO112" s="69">
        <f t="shared" si="292"/>
        <v>66</v>
      </c>
      <c r="CP112" s="64">
        <f t="shared" si="267"/>
        <v>640</v>
      </c>
      <c r="CQ112" s="64">
        <v>1</v>
      </c>
      <c r="CR112" s="64">
        <f t="shared" si="280"/>
        <v>643.19999999999993</v>
      </c>
      <c r="CS112" s="64">
        <f t="shared" si="268"/>
        <v>780.3</v>
      </c>
      <c r="CT112" s="66">
        <f t="shared" si="269"/>
        <v>918</v>
      </c>
      <c r="CU112" s="66">
        <f t="shared" si="218"/>
        <v>1262</v>
      </c>
      <c r="CV112" s="66">
        <f t="shared" si="219"/>
        <v>1606</v>
      </c>
      <c r="CW112" s="32"/>
      <c r="CX112" s="382"/>
      <c r="CY112" s="64">
        <f t="shared" si="270"/>
        <v>653</v>
      </c>
      <c r="CZ112" s="69">
        <f t="shared" si="291"/>
        <v>82</v>
      </c>
      <c r="DA112" s="64">
        <f t="shared" si="271"/>
        <v>738</v>
      </c>
      <c r="DB112" s="64">
        <v>1</v>
      </c>
      <c r="DC112" s="64">
        <f t="shared" si="214"/>
        <v>741.68999999999994</v>
      </c>
      <c r="DD112" s="64">
        <f t="shared" si="272"/>
        <v>899.3</v>
      </c>
      <c r="DE112" s="66">
        <f t="shared" si="273"/>
        <v>1058</v>
      </c>
      <c r="DF112" s="66">
        <f t="shared" si="220"/>
        <v>1402</v>
      </c>
      <c r="DG112" s="66">
        <f t="shared" si="221"/>
        <v>1746</v>
      </c>
    </row>
    <row r="113" spans="1:111" ht="44.4">
      <c r="A113" s="20" t="s">
        <v>682</v>
      </c>
      <c r="B113" s="342" t="s">
        <v>326</v>
      </c>
      <c r="C113" s="86" t="s">
        <v>326</v>
      </c>
      <c r="D113" s="2" t="s">
        <v>17</v>
      </c>
      <c r="E113" s="7">
        <v>1.28</v>
      </c>
      <c r="F113" s="13">
        <v>15</v>
      </c>
      <c r="G113" s="11">
        <f t="shared" si="222"/>
        <v>0.85</v>
      </c>
      <c r="H113" s="11">
        <v>1.08</v>
      </c>
      <c r="I113" s="11">
        <v>1.01</v>
      </c>
      <c r="J113" s="11">
        <v>1</v>
      </c>
      <c r="K113" s="15">
        <v>1</v>
      </c>
      <c r="L113" s="15">
        <v>5</v>
      </c>
      <c r="M113" s="15">
        <v>1.1000000000000001</v>
      </c>
      <c r="N113" s="46">
        <f>CEILING(E113*M113*Цены1!$E$45,1)</f>
        <v>422</v>
      </c>
      <c r="O113" s="46"/>
      <c r="P113" s="233">
        <f t="shared" si="293"/>
        <v>420</v>
      </c>
      <c r="Q113" s="55">
        <f t="shared" si="283"/>
        <v>81</v>
      </c>
      <c r="R113" s="33">
        <f t="shared" ref="R113:R118" si="295">P113+Q113+$L113</f>
        <v>506</v>
      </c>
      <c r="S113" s="33">
        <v>1.01</v>
      </c>
      <c r="T113" s="33">
        <f t="shared" ref="T113:T118" si="296">R113*$H113</f>
        <v>546.48</v>
      </c>
      <c r="U113" s="33">
        <f t="shared" si="236"/>
        <v>557.6</v>
      </c>
      <c r="V113" s="51">
        <f t="shared" ref="V113:V118" si="297">CEILING(T113*$I113/$G113*$J113*S113,1)</f>
        <v>656</v>
      </c>
      <c r="W113" s="33"/>
      <c r="X113" s="33"/>
      <c r="Y113" s="234">
        <f t="shared" si="294"/>
        <v>480</v>
      </c>
      <c r="Z113" s="55">
        <f t="shared" ref="Z113:Z118" si="298">CEILING($E113*AA$2*AC$2*$K113,1)</f>
        <v>81</v>
      </c>
      <c r="AA113" s="33">
        <f t="shared" ref="AA113:AA118" si="299">Y113+Z113+$L113</f>
        <v>566</v>
      </c>
      <c r="AB113" s="33">
        <v>2</v>
      </c>
      <c r="AC113" s="33">
        <f t="shared" ref="AC113:AC118" si="300">AA113*$H113</f>
        <v>611.28000000000009</v>
      </c>
      <c r="AD113" s="33">
        <f t="shared" si="240"/>
        <v>1235.05</v>
      </c>
      <c r="AE113" s="51">
        <f t="shared" ref="AE113:AE118" si="301">CEILING(AC113*$I113/$G113*$J113*AB113,1)</f>
        <v>1453</v>
      </c>
      <c r="AH113" s="22"/>
      <c r="AI113" s="103">
        <f t="shared" si="242"/>
        <v>461</v>
      </c>
      <c r="AJ113" s="54">
        <f t="shared" ref="AJ113:AJ118" si="302">CEILING($E113*AK$2*AL$2*$K113,1)</f>
        <v>149</v>
      </c>
      <c r="AK113" s="33">
        <f t="shared" si="243"/>
        <v>615</v>
      </c>
      <c r="AL113" s="33">
        <v>1</v>
      </c>
      <c r="AM113" s="33">
        <f t="shared" si="274"/>
        <v>664.2</v>
      </c>
      <c r="AN113" s="33">
        <f t="shared" si="244"/>
        <v>671.5</v>
      </c>
      <c r="AO113" s="51">
        <f t="shared" si="245"/>
        <v>790</v>
      </c>
      <c r="AR113" s="33">
        <f t="shared" si="246"/>
        <v>1685</v>
      </c>
      <c r="AS113" s="54">
        <f t="shared" ref="AS113:AS118" si="303">CEILING($E113*AT$2*AU$2*$K113,1)</f>
        <v>152</v>
      </c>
      <c r="AT113" s="33">
        <f t="shared" si="247"/>
        <v>1842</v>
      </c>
      <c r="AU113" s="33">
        <v>1.03</v>
      </c>
      <c r="AV113" s="33">
        <f t="shared" si="275"/>
        <v>1989.3600000000001</v>
      </c>
      <c r="AW113" s="33">
        <f t="shared" si="248"/>
        <v>2069.75</v>
      </c>
      <c r="AX113" s="51">
        <f t="shared" si="249"/>
        <v>2435</v>
      </c>
      <c r="BA113" s="33">
        <f t="shared" si="250"/>
        <v>1670</v>
      </c>
      <c r="BB113" s="54">
        <f t="shared" ref="BB113:BB118" si="304">CEILING($E113*BC$2*BD$2*$K113,1)</f>
        <v>152</v>
      </c>
      <c r="BC113" s="33">
        <f t="shared" si="251"/>
        <v>1827</v>
      </c>
      <c r="BD113" s="121">
        <f t="shared" si="215"/>
        <v>1.01</v>
      </c>
      <c r="BE113" s="33">
        <f t="shared" si="276"/>
        <v>1973.16</v>
      </c>
      <c r="BF113" s="33">
        <f t="shared" si="252"/>
        <v>2013.6499999999999</v>
      </c>
      <c r="BG113" s="51">
        <f t="shared" si="253"/>
        <v>2369</v>
      </c>
      <c r="BJ113" s="33">
        <f t="shared" si="254"/>
        <v>1576</v>
      </c>
      <c r="BK113" s="54">
        <f t="shared" ref="BK113:BK118" si="305">CEILING($E113*BL$2*BM$2*$K113,1)</f>
        <v>152</v>
      </c>
      <c r="BL113" s="33">
        <f t="shared" si="255"/>
        <v>1733</v>
      </c>
      <c r="BM113" s="33">
        <v>1</v>
      </c>
      <c r="BN113" s="33">
        <f t="shared" si="277"/>
        <v>1871.64</v>
      </c>
      <c r="BO113" s="33">
        <f t="shared" si="256"/>
        <v>1890.3999999999999</v>
      </c>
      <c r="BP113" s="51">
        <f t="shared" si="257"/>
        <v>2224</v>
      </c>
      <c r="BQ113" s="32"/>
      <c r="BR113" s="32"/>
      <c r="BS113" s="33">
        <f t="shared" si="258"/>
        <v>1235</v>
      </c>
      <c r="BT113" s="54">
        <f t="shared" ref="BT113:BT118" si="306">CEILING($E113*BU$2*BV$2*$K113,1)</f>
        <v>152</v>
      </c>
      <c r="BU113" s="33">
        <f t="shared" si="259"/>
        <v>1392</v>
      </c>
      <c r="BV113" s="33">
        <v>1</v>
      </c>
      <c r="BW113" s="33">
        <f t="shared" si="278"/>
        <v>1503.3600000000001</v>
      </c>
      <c r="BX113" s="33">
        <f t="shared" si="260"/>
        <v>1518.95</v>
      </c>
      <c r="BY113" s="51">
        <f t="shared" si="261"/>
        <v>1787</v>
      </c>
      <c r="BZ113" s="32"/>
      <c r="CA113" s="32"/>
      <c r="CB113" s="219"/>
      <c r="CC113" s="64">
        <f t="shared" si="262"/>
        <v>410</v>
      </c>
      <c r="CD113" s="71">
        <f t="shared" ref="CD113:CD118" si="307">CEILING($E113*CE$2*CF$2*$K113,1)</f>
        <v>148</v>
      </c>
      <c r="CE113" s="64">
        <f t="shared" si="263"/>
        <v>563</v>
      </c>
      <c r="CF113" s="64">
        <v>1</v>
      </c>
      <c r="CG113" s="64">
        <f t="shared" si="279"/>
        <v>608.04000000000008</v>
      </c>
      <c r="CH113" s="64">
        <f t="shared" si="264"/>
        <v>614.54999999999995</v>
      </c>
      <c r="CI113" s="66">
        <f t="shared" si="265"/>
        <v>723</v>
      </c>
      <c r="CJ113" s="66">
        <f t="shared" si="281"/>
        <v>1145</v>
      </c>
      <c r="CK113" s="66">
        <f t="shared" si="282"/>
        <v>1567</v>
      </c>
      <c r="CL113" s="67"/>
      <c r="CM113" s="377" t="s">
        <v>594</v>
      </c>
      <c r="CN113" s="64">
        <f t="shared" si="266"/>
        <v>636</v>
      </c>
      <c r="CO113" s="71">
        <f t="shared" ref="CO113:CO118" si="308">CEILING($E113*CP$2*CQ$2*$K113,1)</f>
        <v>219</v>
      </c>
      <c r="CP113" s="64">
        <f t="shared" si="267"/>
        <v>860</v>
      </c>
      <c r="CQ113" s="64">
        <v>1</v>
      </c>
      <c r="CR113" s="64">
        <f t="shared" si="280"/>
        <v>928.80000000000007</v>
      </c>
      <c r="CS113" s="64">
        <f t="shared" si="268"/>
        <v>938.4</v>
      </c>
      <c r="CT113" s="66">
        <f t="shared" si="269"/>
        <v>1104</v>
      </c>
      <c r="CU113" s="66">
        <f t="shared" si="218"/>
        <v>1526</v>
      </c>
      <c r="CV113" s="66">
        <f t="shared" si="219"/>
        <v>1948</v>
      </c>
      <c r="CW113" s="67"/>
      <c r="CX113" s="380" t="s">
        <v>595</v>
      </c>
      <c r="CY113" s="64">
        <f t="shared" si="270"/>
        <v>729</v>
      </c>
      <c r="CZ113" s="71">
        <f t="shared" ref="CZ113:CZ118" si="309">CEILING($E113*DA$2*DB$2*$K113,1)</f>
        <v>272</v>
      </c>
      <c r="DA113" s="64">
        <f t="shared" si="271"/>
        <v>1006</v>
      </c>
      <c r="DB113" s="64">
        <v>1</v>
      </c>
      <c r="DC113" s="64">
        <f t="shared" si="214"/>
        <v>1086.48</v>
      </c>
      <c r="DD113" s="64">
        <f t="shared" si="272"/>
        <v>1097.3499999999999</v>
      </c>
      <c r="DE113" s="66">
        <f t="shared" si="273"/>
        <v>1291</v>
      </c>
      <c r="DF113" s="66">
        <f t="shared" si="220"/>
        <v>1713</v>
      </c>
      <c r="DG113" s="66">
        <f t="shared" si="221"/>
        <v>2135</v>
      </c>
    </row>
    <row r="114" spans="1:111" ht="44.4">
      <c r="A114" s="20" t="s">
        <v>683</v>
      </c>
      <c r="B114" s="342" t="s">
        <v>327</v>
      </c>
      <c r="C114" s="86" t="s">
        <v>327</v>
      </c>
      <c r="D114" s="2" t="s">
        <v>17</v>
      </c>
      <c r="E114" s="7">
        <v>1.28</v>
      </c>
      <c r="F114" s="13">
        <v>15</v>
      </c>
      <c r="G114" s="11">
        <f t="shared" si="222"/>
        <v>0.85</v>
      </c>
      <c r="H114" s="11">
        <v>1.08</v>
      </c>
      <c r="I114" s="11">
        <v>1.01</v>
      </c>
      <c r="J114" s="11">
        <v>1.1499999999999999</v>
      </c>
      <c r="K114" s="15">
        <v>1</v>
      </c>
      <c r="L114" s="15">
        <v>5</v>
      </c>
      <c r="M114" s="15">
        <v>1.1000000000000001</v>
      </c>
      <c r="N114" s="46">
        <f>CEILING(E114*M114*Цены1!$E$45,1)</f>
        <v>422</v>
      </c>
      <c r="O114" s="46"/>
      <c r="P114" s="233">
        <f t="shared" si="293"/>
        <v>420</v>
      </c>
      <c r="Q114" s="55">
        <f t="shared" si="283"/>
        <v>81</v>
      </c>
      <c r="R114" s="33">
        <f t="shared" si="295"/>
        <v>506</v>
      </c>
      <c r="S114" s="33">
        <v>1.01</v>
      </c>
      <c r="T114" s="33">
        <f t="shared" si="296"/>
        <v>546.48</v>
      </c>
      <c r="U114" s="33">
        <f t="shared" si="236"/>
        <v>641.75</v>
      </c>
      <c r="V114" s="51">
        <f t="shared" si="297"/>
        <v>755</v>
      </c>
      <c r="W114" s="33"/>
      <c r="X114" s="33"/>
      <c r="Y114" s="234">
        <f t="shared" si="294"/>
        <v>480</v>
      </c>
      <c r="Z114" s="55">
        <f t="shared" si="298"/>
        <v>81</v>
      </c>
      <c r="AA114" s="33">
        <f t="shared" si="299"/>
        <v>566</v>
      </c>
      <c r="AB114" s="33">
        <v>3</v>
      </c>
      <c r="AC114" s="33">
        <f t="shared" si="300"/>
        <v>611.28000000000009</v>
      </c>
      <c r="AD114" s="33">
        <f t="shared" si="240"/>
        <v>2130.1</v>
      </c>
      <c r="AE114" s="51">
        <f t="shared" si="301"/>
        <v>2506</v>
      </c>
      <c r="AH114" s="22"/>
      <c r="AI114" s="103">
        <f t="shared" si="242"/>
        <v>461</v>
      </c>
      <c r="AJ114" s="54">
        <f t="shared" si="302"/>
        <v>149</v>
      </c>
      <c r="AK114" s="33">
        <f t="shared" si="243"/>
        <v>615</v>
      </c>
      <c r="AL114" s="33">
        <v>1</v>
      </c>
      <c r="AM114" s="33">
        <f t="shared" si="274"/>
        <v>664.2</v>
      </c>
      <c r="AN114" s="33">
        <f t="shared" si="244"/>
        <v>771.8</v>
      </c>
      <c r="AO114" s="51">
        <f t="shared" si="245"/>
        <v>908</v>
      </c>
      <c r="AR114" s="33">
        <f t="shared" si="246"/>
        <v>1685</v>
      </c>
      <c r="AS114" s="54">
        <f t="shared" si="303"/>
        <v>152</v>
      </c>
      <c r="AT114" s="33">
        <f t="shared" si="247"/>
        <v>1842</v>
      </c>
      <c r="AU114" s="33">
        <v>1.03</v>
      </c>
      <c r="AV114" s="33">
        <f t="shared" si="275"/>
        <v>1989.3600000000001</v>
      </c>
      <c r="AW114" s="33">
        <f t="shared" si="248"/>
        <v>2380</v>
      </c>
      <c r="AX114" s="51">
        <f t="shared" si="249"/>
        <v>2800</v>
      </c>
      <c r="BA114" s="33">
        <f t="shared" si="250"/>
        <v>1670</v>
      </c>
      <c r="BB114" s="54">
        <f t="shared" si="304"/>
        <v>152</v>
      </c>
      <c r="BC114" s="33">
        <f t="shared" si="251"/>
        <v>1827</v>
      </c>
      <c r="BD114" s="121">
        <f t="shared" si="215"/>
        <v>1.01</v>
      </c>
      <c r="BE114" s="33">
        <f t="shared" si="276"/>
        <v>1973.16</v>
      </c>
      <c r="BF114" s="33">
        <f t="shared" si="252"/>
        <v>2315.4</v>
      </c>
      <c r="BG114" s="51">
        <f t="shared" si="253"/>
        <v>2724</v>
      </c>
      <c r="BJ114" s="33">
        <f t="shared" si="254"/>
        <v>1576</v>
      </c>
      <c r="BK114" s="54">
        <f t="shared" si="305"/>
        <v>152</v>
      </c>
      <c r="BL114" s="33">
        <f t="shared" si="255"/>
        <v>1733</v>
      </c>
      <c r="BM114" s="33">
        <v>1</v>
      </c>
      <c r="BN114" s="33">
        <f t="shared" si="277"/>
        <v>1871.64</v>
      </c>
      <c r="BO114" s="33">
        <f t="shared" si="256"/>
        <v>2174.2999999999997</v>
      </c>
      <c r="BP114" s="51">
        <f t="shared" si="257"/>
        <v>2558</v>
      </c>
      <c r="BQ114" s="32"/>
      <c r="BR114" s="32"/>
      <c r="BS114" s="33">
        <f t="shared" si="258"/>
        <v>1235</v>
      </c>
      <c r="BT114" s="54">
        <f t="shared" si="306"/>
        <v>152</v>
      </c>
      <c r="BU114" s="33">
        <f t="shared" si="259"/>
        <v>1392</v>
      </c>
      <c r="BV114" s="33">
        <v>1</v>
      </c>
      <c r="BW114" s="33">
        <f t="shared" si="278"/>
        <v>1503.3600000000001</v>
      </c>
      <c r="BX114" s="33">
        <f t="shared" si="260"/>
        <v>1746.75</v>
      </c>
      <c r="BY114" s="51">
        <f t="shared" si="261"/>
        <v>2055</v>
      </c>
      <c r="BZ114" s="32"/>
      <c r="CA114" s="32"/>
      <c r="CB114" s="220"/>
      <c r="CC114" s="64">
        <f t="shared" si="262"/>
        <v>410</v>
      </c>
      <c r="CD114" s="71">
        <f t="shared" si="307"/>
        <v>148</v>
      </c>
      <c r="CE114" s="64">
        <f t="shared" si="263"/>
        <v>563</v>
      </c>
      <c r="CF114" s="64">
        <v>1</v>
      </c>
      <c r="CG114" s="64">
        <f t="shared" si="279"/>
        <v>608.04000000000008</v>
      </c>
      <c r="CH114" s="64">
        <f t="shared" si="264"/>
        <v>706.35</v>
      </c>
      <c r="CI114" s="66">
        <f t="shared" si="265"/>
        <v>831</v>
      </c>
      <c r="CJ114" s="66">
        <f t="shared" si="281"/>
        <v>1253</v>
      </c>
      <c r="CK114" s="66">
        <f t="shared" si="282"/>
        <v>1675</v>
      </c>
      <c r="CL114" s="67"/>
      <c r="CM114" s="378"/>
      <c r="CN114" s="64">
        <f t="shared" si="266"/>
        <v>636</v>
      </c>
      <c r="CO114" s="71">
        <f t="shared" si="308"/>
        <v>219</v>
      </c>
      <c r="CP114" s="64">
        <f t="shared" si="267"/>
        <v>860</v>
      </c>
      <c r="CQ114" s="64">
        <v>1</v>
      </c>
      <c r="CR114" s="64">
        <f t="shared" si="280"/>
        <v>928.80000000000007</v>
      </c>
      <c r="CS114" s="64">
        <f t="shared" si="268"/>
        <v>1079.5</v>
      </c>
      <c r="CT114" s="66">
        <f t="shared" si="269"/>
        <v>1270</v>
      </c>
      <c r="CU114" s="66">
        <f t="shared" si="218"/>
        <v>1692</v>
      </c>
      <c r="CV114" s="66">
        <f t="shared" si="219"/>
        <v>2114</v>
      </c>
      <c r="CW114" s="67"/>
      <c r="CX114" s="381"/>
      <c r="CY114" s="64">
        <f t="shared" si="270"/>
        <v>729</v>
      </c>
      <c r="CZ114" s="71">
        <f t="shared" si="309"/>
        <v>272</v>
      </c>
      <c r="DA114" s="64">
        <f t="shared" si="271"/>
        <v>1006</v>
      </c>
      <c r="DB114" s="64">
        <v>1</v>
      </c>
      <c r="DC114" s="64">
        <f t="shared" si="214"/>
        <v>1086.48</v>
      </c>
      <c r="DD114" s="64">
        <f t="shared" si="272"/>
        <v>1262.25</v>
      </c>
      <c r="DE114" s="66">
        <f t="shared" si="273"/>
        <v>1485</v>
      </c>
      <c r="DF114" s="66">
        <f t="shared" si="220"/>
        <v>1907</v>
      </c>
      <c r="DG114" s="66">
        <f t="shared" si="221"/>
        <v>2329</v>
      </c>
    </row>
    <row r="115" spans="1:111" ht="59.15">
      <c r="A115" s="20" t="s">
        <v>684</v>
      </c>
      <c r="B115" s="3" t="s">
        <v>328</v>
      </c>
      <c r="C115" s="85" t="s">
        <v>396</v>
      </c>
      <c r="D115" s="2" t="s">
        <v>17</v>
      </c>
      <c r="E115" s="7">
        <v>1.28</v>
      </c>
      <c r="F115" s="13">
        <v>15</v>
      </c>
      <c r="G115" s="11">
        <f t="shared" si="222"/>
        <v>0.85</v>
      </c>
      <c r="H115" s="11">
        <v>1.08</v>
      </c>
      <c r="I115" s="11">
        <v>1.03</v>
      </c>
      <c r="J115" s="11">
        <v>1.1000000000000001</v>
      </c>
      <c r="K115" s="12">
        <v>1.05</v>
      </c>
      <c r="L115" s="15">
        <v>5</v>
      </c>
      <c r="M115" s="15">
        <v>1.1000000000000001</v>
      </c>
      <c r="N115" s="46">
        <f>CEILING(E115*M115*Цены1!$E$45,1)</f>
        <v>422</v>
      </c>
      <c r="O115" s="46"/>
      <c r="P115" s="233">
        <f t="shared" si="293"/>
        <v>420</v>
      </c>
      <c r="Q115" s="55">
        <f t="shared" si="283"/>
        <v>85</v>
      </c>
      <c r="R115" s="33">
        <f t="shared" si="295"/>
        <v>510</v>
      </c>
      <c r="S115" s="33">
        <v>1.01</v>
      </c>
      <c r="T115" s="33">
        <f t="shared" si="296"/>
        <v>550.80000000000007</v>
      </c>
      <c r="U115" s="33">
        <f t="shared" si="236"/>
        <v>630.69999999999993</v>
      </c>
      <c r="V115" s="51">
        <f t="shared" si="297"/>
        <v>742</v>
      </c>
      <c r="W115" s="33"/>
      <c r="X115" s="33"/>
      <c r="Y115" s="234">
        <f t="shared" si="294"/>
        <v>480</v>
      </c>
      <c r="Z115" s="55">
        <f t="shared" si="298"/>
        <v>85</v>
      </c>
      <c r="AA115" s="33">
        <f t="shared" si="299"/>
        <v>570</v>
      </c>
      <c r="AB115" s="33">
        <v>4</v>
      </c>
      <c r="AC115" s="33">
        <f t="shared" si="300"/>
        <v>615.6</v>
      </c>
      <c r="AD115" s="33">
        <f t="shared" si="240"/>
        <v>2790.5499999999997</v>
      </c>
      <c r="AE115" s="51">
        <f t="shared" si="301"/>
        <v>3283</v>
      </c>
      <c r="AH115" s="3"/>
      <c r="AI115" s="103">
        <f t="shared" si="242"/>
        <v>461</v>
      </c>
      <c r="AJ115" s="54">
        <f t="shared" si="302"/>
        <v>157</v>
      </c>
      <c r="AK115" s="33">
        <f t="shared" si="243"/>
        <v>623</v>
      </c>
      <c r="AL115" s="33">
        <v>1</v>
      </c>
      <c r="AM115" s="33">
        <f t="shared" si="274"/>
        <v>672.84</v>
      </c>
      <c r="AN115" s="33">
        <f t="shared" si="244"/>
        <v>762.44999999999993</v>
      </c>
      <c r="AO115" s="51">
        <f>CEILING(AM115*$I115/$G115*$J115*AL115,1)</f>
        <v>897</v>
      </c>
      <c r="AR115" s="33">
        <f t="shared" si="246"/>
        <v>1685</v>
      </c>
      <c r="AS115" s="54">
        <f t="shared" si="303"/>
        <v>160</v>
      </c>
      <c r="AT115" s="33">
        <f t="shared" si="247"/>
        <v>1850</v>
      </c>
      <c r="AU115" s="33">
        <v>1.03</v>
      </c>
      <c r="AV115" s="33">
        <f t="shared" si="275"/>
        <v>1998.0000000000002</v>
      </c>
      <c r="AW115" s="33">
        <f t="shared" si="248"/>
        <v>2332.4</v>
      </c>
      <c r="AX115" s="51">
        <f t="shared" si="249"/>
        <v>2744</v>
      </c>
      <c r="BA115" s="33">
        <f t="shared" si="250"/>
        <v>1670</v>
      </c>
      <c r="BB115" s="54">
        <f t="shared" si="304"/>
        <v>160</v>
      </c>
      <c r="BC115" s="33">
        <f t="shared" si="251"/>
        <v>1835</v>
      </c>
      <c r="BD115" s="121">
        <f t="shared" si="215"/>
        <v>1.01</v>
      </c>
      <c r="BE115" s="33">
        <f t="shared" si="276"/>
        <v>1981.8000000000002</v>
      </c>
      <c r="BF115" s="33">
        <f t="shared" si="252"/>
        <v>2268.65</v>
      </c>
      <c r="BG115" s="51">
        <f t="shared" si="253"/>
        <v>2669</v>
      </c>
      <c r="BJ115" s="33">
        <f t="shared" si="254"/>
        <v>1576</v>
      </c>
      <c r="BK115" s="54">
        <f t="shared" si="305"/>
        <v>160</v>
      </c>
      <c r="BL115" s="33">
        <f t="shared" si="255"/>
        <v>1741</v>
      </c>
      <c r="BM115" s="33">
        <v>1</v>
      </c>
      <c r="BN115" s="33">
        <f t="shared" si="277"/>
        <v>1880.2800000000002</v>
      </c>
      <c r="BO115" s="33">
        <f t="shared" si="256"/>
        <v>2130.9499999999998</v>
      </c>
      <c r="BP115" s="51">
        <f t="shared" si="257"/>
        <v>2507</v>
      </c>
      <c r="BQ115" s="32"/>
      <c r="BR115" s="32"/>
      <c r="BS115" s="33">
        <f t="shared" si="258"/>
        <v>1235</v>
      </c>
      <c r="BT115" s="54">
        <f t="shared" si="306"/>
        <v>160</v>
      </c>
      <c r="BU115" s="33">
        <f t="shared" si="259"/>
        <v>1400</v>
      </c>
      <c r="BV115" s="33">
        <v>1</v>
      </c>
      <c r="BW115" s="33">
        <f t="shared" si="278"/>
        <v>1512</v>
      </c>
      <c r="BX115" s="33">
        <f t="shared" si="260"/>
        <v>1713.6</v>
      </c>
      <c r="BY115" s="51">
        <f t="shared" si="261"/>
        <v>2016</v>
      </c>
      <c r="BZ115" s="32"/>
      <c r="CA115" s="32"/>
      <c r="CB115" s="218" t="s">
        <v>593</v>
      </c>
      <c r="CC115" s="64">
        <f t="shared" si="262"/>
        <v>410</v>
      </c>
      <c r="CD115" s="71">
        <f t="shared" si="307"/>
        <v>156</v>
      </c>
      <c r="CE115" s="64">
        <f t="shared" si="263"/>
        <v>571</v>
      </c>
      <c r="CF115" s="64">
        <v>1</v>
      </c>
      <c r="CG115" s="64">
        <f t="shared" si="279"/>
        <v>616.68000000000006</v>
      </c>
      <c r="CH115" s="64">
        <f t="shared" si="264"/>
        <v>698.69999999999993</v>
      </c>
      <c r="CI115" s="66">
        <f t="shared" si="265"/>
        <v>822</v>
      </c>
      <c r="CJ115" s="66">
        <f t="shared" si="281"/>
        <v>1244</v>
      </c>
      <c r="CK115" s="66">
        <f t="shared" si="282"/>
        <v>1666</v>
      </c>
      <c r="CL115" s="67"/>
      <c r="CM115" s="379"/>
      <c r="CN115" s="64">
        <f t="shared" si="266"/>
        <v>636</v>
      </c>
      <c r="CO115" s="71">
        <f t="shared" si="308"/>
        <v>230</v>
      </c>
      <c r="CP115" s="64">
        <f t="shared" si="267"/>
        <v>871</v>
      </c>
      <c r="CQ115" s="64">
        <v>1</v>
      </c>
      <c r="CR115" s="64">
        <f t="shared" si="280"/>
        <v>940.68000000000006</v>
      </c>
      <c r="CS115" s="64">
        <f t="shared" si="268"/>
        <v>1065.8999999999999</v>
      </c>
      <c r="CT115" s="66">
        <f t="shared" si="269"/>
        <v>1254</v>
      </c>
      <c r="CU115" s="66">
        <f t="shared" si="218"/>
        <v>1676</v>
      </c>
      <c r="CV115" s="66">
        <f t="shared" si="219"/>
        <v>2098</v>
      </c>
      <c r="CW115" s="67"/>
      <c r="CX115" s="382"/>
      <c r="CY115" s="64">
        <f t="shared" si="270"/>
        <v>729</v>
      </c>
      <c r="CZ115" s="71">
        <f t="shared" si="309"/>
        <v>286</v>
      </c>
      <c r="DA115" s="64">
        <f t="shared" si="271"/>
        <v>1020</v>
      </c>
      <c r="DB115" s="64">
        <v>1</v>
      </c>
      <c r="DC115" s="64">
        <f t="shared" si="214"/>
        <v>1101.6000000000001</v>
      </c>
      <c r="DD115" s="64">
        <f t="shared" si="272"/>
        <v>1248.6499999999999</v>
      </c>
      <c r="DE115" s="66">
        <f t="shared" si="273"/>
        <v>1469</v>
      </c>
      <c r="DF115" s="66">
        <f t="shared" si="220"/>
        <v>1891</v>
      </c>
      <c r="DG115" s="66">
        <f t="shared" si="221"/>
        <v>2313</v>
      </c>
    </row>
    <row r="116" spans="1:111" s="8" customFormat="1" ht="44.4">
      <c r="A116" s="20" t="s">
        <v>685</v>
      </c>
      <c r="B116" s="342" t="s">
        <v>329</v>
      </c>
      <c r="C116" s="86" t="s">
        <v>329</v>
      </c>
      <c r="D116" s="21" t="s">
        <v>17</v>
      </c>
      <c r="E116" s="7">
        <v>1.28</v>
      </c>
      <c r="F116" s="13">
        <v>15</v>
      </c>
      <c r="G116" s="11">
        <f t="shared" si="222"/>
        <v>0.85</v>
      </c>
      <c r="H116" s="11">
        <v>1.08</v>
      </c>
      <c r="I116" s="11">
        <v>1.03</v>
      </c>
      <c r="J116" s="11">
        <v>1.3</v>
      </c>
      <c r="K116" s="12">
        <v>1.05</v>
      </c>
      <c r="L116" s="15">
        <v>5</v>
      </c>
      <c r="M116" s="15">
        <v>1.1000000000000001</v>
      </c>
      <c r="N116" s="46">
        <f>CEILING(E116*M116*Цены1!$E$45,1)</f>
        <v>422</v>
      </c>
      <c r="O116" s="46"/>
      <c r="P116" s="233">
        <f t="shared" si="293"/>
        <v>420</v>
      </c>
      <c r="Q116" s="55">
        <f t="shared" si="283"/>
        <v>85</v>
      </c>
      <c r="R116" s="33">
        <f t="shared" si="295"/>
        <v>510</v>
      </c>
      <c r="S116" s="33">
        <v>1.01</v>
      </c>
      <c r="T116" s="33">
        <f t="shared" si="296"/>
        <v>550.80000000000007</v>
      </c>
      <c r="U116" s="33">
        <f t="shared" si="236"/>
        <v>745.44999999999993</v>
      </c>
      <c r="V116" s="51">
        <f t="shared" si="297"/>
        <v>877</v>
      </c>
      <c r="W116" s="33"/>
      <c r="X116" s="33"/>
      <c r="Y116" s="234">
        <f t="shared" si="294"/>
        <v>480</v>
      </c>
      <c r="Z116" s="55">
        <f t="shared" si="298"/>
        <v>85</v>
      </c>
      <c r="AA116" s="33">
        <f t="shared" si="299"/>
        <v>570</v>
      </c>
      <c r="AB116" s="33">
        <v>5</v>
      </c>
      <c r="AC116" s="33">
        <f t="shared" si="300"/>
        <v>615.6</v>
      </c>
      <c r="AD116" s="33">
        <f t="shared" si="240"/>
        <v>4121.6499999999996</v>
      </c>
      <c r="AE116" s="51">
        <f t="shared" si="301"/>
        <v>4849</v>
      </c>
      <c r="AF116" s="32"/>
      <c r="AG116" s="32"/>
      <c r="AH116" s="22"/>
      <c r="AI116" s="103">
        <f t="shared" si="242"/>
        <v>461</v>
      </c>
      <c r="AJ116" s="54">
        <f t="shared" si="302"/>
        <v>157</v>
      </c>
      <c r="AK116" s="33">
        <f t="shared" si="243"/>
        <v>623</v>
      </c>
      <c r="AL116" s="33">
        <v>1</v>
      </c>
      <c r="AM116" s="33">
        <f t="shared" si="274"/>
        <v>672.84</v>
      </c>
      <c r="AN116" s="33">
        <f t="shared" si="244"/>
        <v>901</v>
      </c>
      <c r="AO116" s="51">
        <f t="shared" si="245"/>
        <v>1060</v>
      </c>
      <c r="AQ116" s="32"/>
      <c r="AR116" s="33">
        <f t="shared" si="246"/>
        <v>1685</v>
      </c>
      <c r="AS116" s="54">
        <f t="shared" si="303"/>
        <v>160</v>
      </c>
      <c r="AT116" s="33">
        <f t="shared" si="247"/>
        <v>1850</v>
      </c>
      <c r="AU116" s="33">
        <v>1.03</v>
      </c>
      <c r="AV116" s="33">
        <f t="shared" si="275"/>
        <v>1998.0000000000002</v>
      </c>
      <c r="AW116" s="33">
        <f t="shared" si="248"/>
        <v>2755.7</v>
      </c>
      <c r="AX116" s="51">
        <f t="shared" si="249"/>
        <v>3242</v>
      </c>
      <c r="AY116" s="32"/>
      <c r="AZ116" s="32"/>
      <c r="BA116" s="33">
        <f t="shared" si="250"/>
        <v>1670</v>
      </c>
      <c r="BB116" s="54">
        <f t="shared" si="304"/>
        <v>160</v>
      </c>
      <c r="BC116" s="33">
        <f t="shared" si="251"/>
        <v>1835</v>
      </c>
      <c r="BD116" s="121">
        <f t="shared" si="215"/>
        <v>1.01</v>
      </c>
      <c r="BE116" s="33">
        <f t="shared" si="276"/>
        <v>1981.8000000000002</v>
      </c>
      <c r="BF116" s="33">
        <f t="shared" si="252"/>
        <v>2680.9</v>
      </c>
      <c r="BG116" s="51">
        <f t="shared" si="253"/>
        <v>3154</v>
      </c>
      <c r="BH116" s="32"/>
      <c r="BI116" s="32"/>
      <c r="BJ116" s="33">
        <f t="shared" si="254"/>
        <v>1576</v>
      </c>
      <c r="BK116" s="54">
        <f t="shared" si="305"/>
        <v>160</v>
      </c>
      <c r="BL116" s="33">
        <f t="shared" si="255"/>
        <v>1741</v>
      </c>
      <c r="BM116" s="33">
        <v>1</v>
      </c>
      <c r="BN116" s="33">
        <f t="shared" si="277"/>
        <v>1880.2800000000002</v>
      </c>
      <c r="BO116" s="33">
        <f t="shared" si="256"/>
        <v>2517.6999999999998</v>
      </c>
      <c r="BP116" s="51">
        <f t="shared" si="257"/>
        <v>2962</v>
      </c>
      <c r="BQ116" s="32"/>
      <c r="BR116" s="32"/>
      <c r="BS116" s="33">
        <f t="shared" si="258"/>
        <v>1235</v>
      </c>
      <c r="BT116" s="54">
        <f t="shared" si="306"/>
        <v>160</v>
      </c>
      <c r="BU116" s="33">
        <f t="shared" si="259"/>
        <v>1400</v>
      </c>
      <c r="BV116" s="33">
        <v>1</v>
      </c>
      <c r="BW116" s="33">
        <f t="shared" si="278"/>
        <v>1512</v>
      </c>
      <c r="BX116" s="33">
        <f t="shared" si="260"/>
        <v>2024.7</v>
      </c>
      <c r="BY116" s="51">
        <f t="shared" si="261"/>
        <v>2382</v>
      </c>
      <c r="BZ116" s="32"/>
      <c r="CA116" s="32"/>
      <c r="CB116" s="219"/>
      <c r="CC116" s="64">
        <f t="shared" si="262"/>
        <v>410</v>
      </c>
      <c r="CD116" s="71">
        <f t="shared" si="307"/>
        <v>156</v>
      </c>
      <c r="CE116" s="64">
        <f t="shared" si="263"/>
        <v>571</v>
      </c>
      <c r="CF116" s="64">
        <v>1</v>
      </c>
      <c r="CG116" s="64">
        <f t="shared" si="279"/>
        <v>616.68000000000006</v>
      </c>
      <c r="CH116" s="64">
        <f t="shared" si="264"/>
        <v>826.19999999999993</v>
      </c>
      <c r="CI116" s="66">
        <f t="shared" si="265"/>
        <v>972</v>
      </c>
      <c r="CJ116" s="66">
        <f t="shared" si="281"/>
        <v>1394</v>
      </c>
      <c r="CK116" s="66">
        <f t="shared" si="282"/>
        <v>1816</v>
      </c>
      <c r="CL116" s="67"/>
      <c r="CM116" s="377" t="s">
        <v>594</v>
      </c>
      <c r="CN116" s="64">
        <f t="shared" si="266"/>
        <v>636</v>
      </c>
      <c r="CO116" s="71">
        <f t="shared" si="308"/>
        <v>230</v>
      </c>
      <c r="CP116" s="64">
        <f t="shared" si="267"/>
        <v>871</v>
      </c>
      <c r="CQ116" s="64">
        <v>1</v>
      </c>
      <c r="CR116" s="64">
        <f t="shared" si="280"/>
        <v>940.68000000000006</v>
      </c>
      <c r="CS116" s="64">
        <f t="shared" si="268"/>
        <v>1259.7</v>
      </c>
      <c r="CT116" s="66">
        <f t="shared" si="269"/>
        <v>1482</v>
      </c>
      <c r="CU116" s="66">
        <f t="shared" si="218"/>
        <v>1904</v>
      </c>
      <c r="CV116" s="66">
        <f t="shared" si="219"/>
        <v>2326</v>
      </c>
      <c r="CW116" s="67"/>
      <c r="CX116" s="380" t="s">
        <v>595</v>
      </c>
      <c r="CY116" s="64">
        <f t="shared" si="270"/>
        <v>729</v>
      </c>
      <c r="CZ116" s="71">
        <f t="shared" si="309"/>
        <v>286</v>
      </c>
      <c r="DA116" s="64">
        <f t="shared" si="271"/>
        <v>1020</v>
      </c>
      <c r="DB116" s="64">
        <v>1</v>
      </c>
      <c r="DC116" s="64">
        <f t="shared" si="214"/>
        <v>1101.6000000000001</v>
      </c>
      <c r="DD116" s="64">
        <f t="shared" si="272"/>
        <v>1475.6</v>
      </c>
      <c r="DE116" s="66">
        <f t="shared" si="273"/>
        <v>1736</v>
      </c>
      <c r="DF116" s="66">
        <f t="shared" si="220"/>
        <v>2158</v>
      </c>
      <c r="DG116" s="66">
        <f t="shared" si="221"/>
        <v>2580</v>
      </c>
    </row>
    <row r="117" spans="1:111" ht="73.95">
      <c r="A117" s="20" t="s">
        <v>686</v>
      </c>
      <c r="B117" s="3" t="s">
        <v>330</v>
      </c>
      <c r="C117" s="85" t="s">
        <v>628</v>
      </c>
      <c r="D117" s="21" t="s">
        <v>17</v>
      </c>
      <c r="E117" s="7">
        <v>1.28</v>
      </c>
      <c r="F117" s="13">
        <v>15</v>
      </c>
      <c r="G117" s="11">
        <f t="shared" si="222"/>
        <v>0.85</v>
      </c>
      <c r="H117" s="11">
        <v>1.08</v>
      </c>
      <c r="I117" s="11">
        <v>1.03</v>
      </c>
      <c r="J117" s="11">
        <v>1.1499999999999999</v>
      </c>
      <c r="K117" s="12">
        <v>1.05</v>
      </c>
      <c r="L117" s="15">
        <v>5</v>
      </c>
      <c r="M117" s="15">
        <v>1.1000000000000001</v>
      </c>
      <c r="N117" s="46">
        <f>CEILING(E117*M117*Цены1!$E$45,1)</f>
        <v>422</v>
      </c>
      <c r="O117" s="46"/>
      <c r="P117" s="233">
        <f t="shared" si="293"/>
        <v>420</v>
      </c>
      <c r="Q117" s="55">
        <f t="shared" si="283"/>
        <v>85</v>
      </c>
      <c r="R117" s="33">
        <f t="shared" si="295"/>
        <v>510</v>
      </c>
      <c r="S117" s="33">
        <v>1.01</v>
      </c>
      <c r="T117" s="33">
        <f t="shared" si="296"/>
        <v>550.80000000000007</v>
      </c>
      <c r="U117" s="33">
        <f t="shared" si="236"/>
        <v>659.6</v>
      </c>
      <c r="V117" s="51">
        <f t="shared" si="297"/>
        <v>776</v>
      </c>
      <c r="W117" s="33"/>
      <c r="X117" s="33"/>
      <c r="Y117" s="234">
        <f t="shared" si="294"/>
        <v>480</v>
      </c>
      <c r="Z117" s="55">
        <f t="shared" si="298"/>
        <v>85</v>
      </c>
      <c r="AA117" s="33">
        <f t="shared" si="299"/>
        <v>570</v>
      </c>
      <c r="AB117" s="33">
        <v>6</v>
      </c>
      <c r="AC117" s="33">
        <f t="shared" si="300"/>
        <v>615.6</v>
      </c>
      <c r="AD117" s="33">
        <f t="shared" si="240"/>
        <v>4375.8</v>
      </c>
      <c r="AE117" s="51">
        <f t="shared" si="301"/>
        <v>5148</v>
      </c>
      <c r="AH117" s="3"/>
      <c r="AI117" s="103">
        <f t="shared" si="242"/>
        <v>461</v>
      </c>
      <c r="AJ117" s="54">
        <f t="shared" si="302"/>
        <v>157</v>
      </c>
      <c r="AK117" s="33">
        <f t="shared" si="243"/>
        <v>623</v>
      </c>
      <c r="AL117" s="33">
        <v>1</v>
      </c>
      <c r="AM117" s="33">
        <f t="shared" si="274"/>
        <v>672.84</v>
      </c>
      <c r="AN117" s="33">
        <f t="shared" si="244"/>
        <v>797.3</v>
      </c>
      <c r="AO117" s="51">
        <f t="shared" si="245"/>
        <v>938</v>
      </c>
      <c r="AR117" s="33">
        <f t="shared" si="246"/>
        <v>1685</v>
      </c>
      <c r="AS117" s="54">
        <f t="shared" si="303"/>
        <v>160</v>
      </c>
      <c r="AT117" s="33">
        <f t="shared" si="247"/>
        <v>1850</v>
      </c>
      <c r="AU117" s="33">
        <v>1.03</v>
      </c>
      <c r="AV117" s="33">
        <f t="shared" si="275"/>
        <v>1998.0000000000002</v>
      </c>
      <c r="AW117" s="33">
        <f t="shared" si="248"/>
        <v>2437.7999999999997</v>
      </c>
      <c r="AX117" s="51">
        <f t="shared" si="249"/>
        <v>2868</v>
      </c>
      <c r="BA117" s="33">
        <f t="shared" si="250"/>
        <v>1670</v>
      </c>
      <c r="BB117" s="54">
        <f t="shared" si="304"/>
        <v>160</v>
      </c>
      <c r="BC117" s="33">
        <f t="shared" si="251"/>
        <v>1835</v>
      </c>
      <c r="BD117" s="121">
        <f t="shared" si="215"/>
        <v>1.01</v>
      </c>
      <c r="BE117" s="33">
        <f t="shared" si="276"/>
        <v>1981.8000000000002</v>
      </c>
      <c r="BF117" s="33">
        <f t="shared" si="252"/>
        <v>2371.5</v>
      </c>
      <c r="BG117" s="51">
        <f t="shared" si="253"/>
        <v>2790</v>
      </c>
      <c r="BJ117" s="33">
        <f t="shared" si="254"/>
        <v>1576</v>
      </c>
      <c r="BK117" s="54">
        <f t="shared" si="305"/>
        <v>160</v>
      </c>
      <c r="BL117" s="33">
        <f t="shared" si="255"/>
        <v>1741</v>
      </c>
      <c r="BM117" s="33">
        <v>1</v>
      </c>
      <c r="BN117" s="33">
        <f t="shared" si="277"/>
        <v>1880.2800000000002</v>
      </c>
      <c r="BO117" s="33">
        <f t="shared" si="256"/>
        <v>2227.85</v>
      </c>
      <c r="BP117" s="51">
        <f t="shared" si="257"/>
        <v>2621</v>
      </c>
      <c r="BQ117" s="32"/>
      <c r="BR117" s="32"/>
      <c r="BS117" s="33">
        <f t="shared" si="258"/>
        <v>1235</v>
      </c>
      <c r="BT117" s="54">
        <f t="shared" si="306"/>
        <v>160</v>
      </c>
      <c r="BU117" s="33">
        <f t="shared" si="259"/>
        <v>1400</v>
      </c>
      <c r="BV117" s="33">
        <v>1</v>
      </c>
      <c r="BW117" s="33">
        <f t="shared" si="278"/>
        <v>1512</v>
      </c>
      <c r="BX117" s="33">
        <f t="shared" si="260"/>
        <v>1791.8</v>
      </c>
      <c r="BY117" s="51">
        <f t="shared" si="261"/>
        <v>2108</v>
      </c>
      <c r="BZ117" s="32"/>
      <c r="CA117" s="32"/>
      <c r="CB117" s="220"/>
      <c r="CC117" s="64">
        <f t="shared" si="262"/>
        <v>410</v>
      </c>
      <c r="CD117" s="71">
        <f t="shared" si="307"/>
        <v>156</v>
      </c>
      <c r="CE117" s="64">
        <f t="shared" si="263"/>
        <v>571</v>
      </c>
      <c r="CF117" s="64">
        <v>1</v>
      </c>
      <c r="CG117" s="64">
        <f t="shared" si="279"/>
        <v>616.68000000000006</v>
      </c>
      <c r="CH117" s="64">
        <f t="shared" si="264"/>
        <v>731</v>
      </c>
      <c r="CI117" s="66">
        <f t="shared" si="265"/>
        <v>860</v>
      </c>
      <c r="CJ117" s="66">
        <f t="shared" si="281"/>
        <v>1282</v>
      </c>
      <c r="CK117" s="66">
        <f t="shared" si="282"/>
        <v>1704</v>
      </c>
      <c r="CL117" s="67"/>
      <c r="CM117" s="378"/>
      <c r="CN117" s="64">
        <f t="shared" si="266"/>
        <v>636</v>
      </c>
      <c r="CO117" s="71">
        <f t="shared" si="308"/>
        <v>230</v>
      </c>
      <c r="CP117" s="64">
        <f t="shared" si="267"/>
        <v>871</v>
      </c>
      <c r="CQ117" s="64">
        <v>1</v>
      </c>
      <c r="CR117" s="64">
        <f t="shared" si="280"/>
        <v>940.68000000000006</v>
      </c>
      <c r="CS117" s="64">
        <f t="shared" si="268"/>
        <v>1114.3499999999999</v>
      </c>
      <c r="CT117" s="66">
        <f t="shared" si="269"/>
        <v>1311</v>
      </c>
      <c r="CU117" s="66">
        <f t="shared" si="218"/>
        <v>1733</v>
      </c>
      <c r="CV117" s="66">
        <f t="shared" si="219"/>
        <v>2155</v>
      </c>
      <c r="CW117" s="67"/>
      <c r="CX117" s="381"/>
      <c r="CY117" s="64">
        <f t="shared" si="270"/>
        <v>729</v>
      </c>
      <c r="CZ117" s="71">
        <f t="shared" si="309"/>
        <v>286</v>
      </c>
      <c r="DA117" s="64">
        <f t="shared" si="271"/>
        <v>1020</v>
      </c>
      <c r="DB117" s="64">
        <v>1</v>
      </c>
      <c r="DC117" s="64">
        <f t="shared" si="214"/>
        <v>1101.6000000000001</v>
      </c>
      <c r="DD117" s="64">
        <f t="shared" si="272"/>
        <v>1305.5999999999999</v>
      </c>
      <c r="DE117" s="66">
        <f t="shared" si="273"/>
        <v>1536</v>
      </c>
      <c r="DF117" s="66">
        <f t="shared" si="220"/>
        <v>1958</v>
      </c>
      <c r="DG117" s="66">
        <f t="shared" si="221"/>
        <v>2380</v>
      </c>
    </row>
    <row r="118" spans="1:111" s="8" customFormat="1" ht="44.4">
      <c r="A118" s="20" t="s">
        <v>687</v>
      </c>
      <c r="B118" s="342" t="s">
        <v>331</v>
      </c>
      <c r="C118" s="86" t="s">
        <v>331</v>
      </c>
      <c r="D118" s="21" t="s">
        <v>17</v>
      </c>
      <c r="E118" s="7">
        <v>1.28</v>
      </c>
      <c r="F118" s="13">
        <v>15</v>
      </c>
      <c r="G118" s="11">
        <f t="shared" si="222"/>
        <v>0.85</v>
      </c>
      <c r="H118" s="11">
        <v>1.08</v>
      </c>
      <c r="I118" s="11">
        <v>1.03</v>
      </c>
      <c r="J118" s="11">
        <v>1.45</v>
      </c>
      <c r="K118" s="12">
        <v>1.05</v>
      </c>
      <c r="L118" s="15">
        <v>5</v>
      </c>
      <c r="M118" s="15">
        <v>1.1000000000000001</v>
      </c>
      <c r="N118" s="46">
        <f>CEILING(E118*M118*Цены1!$E$45,1)</f>
        <v>422</v>
      </c>
      <c r="O118" s="46"/>
      <c r="P118" s="233">
        <f t="shared" si="293"/>
        <v>420</v>
      </c>
      <c r="Q118" s="55">
        <f t="shared" si="283"/>
        <v>85</v>
      </c>
      <c r="R118" s="33">
        <f t="shared" si="295"/>
        <v>510</v>
      </c>
      <c r="S118" s="33">
        <v>1.01</v>
      </c>
      <c r="T118" s="33">
        <f t="shared" si="296"/>
        <v>550.80000000000007</v>
      </c>
      <c r="U118" s="33">
        <f t="shared" si="236"/>
        <v>831.3</v>
      </c>
      <c r="V118" s="51">
        <f t="shared" si="297"/>
        <v>978</v>
      </c>
      <c r="W118" s="33"/>
      <c r="X118" s="33"/>
      <c r="Y118" s="234">
        <f t="shared" si="294"/>
        <v>480</v>
      </c>
      <c r="Z118" s="55">
        <f t="shared" si="298"/>
        <v>85</v>
      </c>
      <c r="AA118" s="33">
        <f t="shared" si="299"/>
        <v>570</v>
      </c>
      <c r="AB118" s="33">
        <v>7</v>
      </c>
      <c r="AC118" s="33">
        <f t="shared" si="300"/>
        <v>615.6</v>
      </c>
      <c r="AD118" s="33">
        <f t="shared" si="240"/>
        <v>6436.2</v>
      </c>
      <c r="AE118" s="51">
        <f t="shared" si="301"/>
        <v>7572</v>
      </c>
      <c r="AF118" s="32"/>
      <c r="AG118" s="32"/>
      <c r="AH118" s="22"/>
      <c r="AI118" s="103">
        <f t="shared" si="242"/>
        <v>461</v>
      </c>
      <c r="AJ118" s="54">
        <f t="shared" si="302"/>
        <v>157</v>
      </c>
      <c r="AK118" s="33">
        <f t="shared" si="243"/>
        <v>623</v>
      </c>
      <c r="AL118" s="33">
        <v>1</v>
      </c>
      <c r="AM118" s="33">
        <f t="shared" si="274"/>
        <v>672.84</v>
      </c>
      <c r="AN118" s="33">
        <f t="shared" si="244"/>
        <v>1005.55</v>
      </c>
      <c r="AO118" s="51">
        <f t="shared" si="245"/>
        <v>1183</v>
      </c>
      <c r="AP118" s="32"/>
      <c r="AQ118" s="32"/>
      <c r="AR118" s="33">
        <f t="shared" si="246"/>
        <v>1685</v>
      </c>
      <c r="AS118" s="54">
        <f t="shared" si="303"/>
        <v>160</v>
      </c>
      <c r="AT118" s="33">
        <f t="shared" si="247"/>
        <v>1850</v>
      </c>
      <c r="AU118" s="33">
        <v>1.03</v>
      </c>
      <c r="AV118" s="33">
        <f t="shared" si="275"/>
        <v>1998.0000000000002</v>
      </c>
      <c r="AW118" s="33">
        <f t="shared" si="248"/>
        <v>3073.6</v>
      </c>
      <c r="AX118" s="51">
        <f t="shared" si="249"/>
        <v>3616</v>
      </c>
      <c r="AY118" s="32"/>
      <c r="AZ118" s="32"/>
      <c r="BA118" s="33">
        <f t="shared" si="250"/>
        <v>1670</v>
      </c>
      <c r="BB118" s="54">
        <f t="shared" si="304"/>
        <v>160</v>
      </c>
      <c r="BC118" s="33">
        <f t="shared" si="251"/>
        <v>1835</v>
      </c>
      <c r="BD118" s="121">
        <f t="shared" si="215"/>
        <v>1.01</v>
      </c>
      <c r="BE118" s="33">
        <f t="shared" si="276"/>
        <v>1981.8000000000002</v>
      </c>
      <c r="BF118" s="33">
        <f t="shared" si="252"/>
        <v>2989.45</v>
      </c>
      <c r="BG118" s="51">
        <f t="shared" si="253"/>
        <v>3517</v>
      </c>
      <c r="BH118" s="32"/>
      <c r="BI118" s="32"/>
      <c r="BJ118" s="33">
        <f t="shared" si="254"/>
        <v>1576</v>
      </c>
      <c r="BK118" s="54">
        <f t="shared" si="305"/>
        <v>160</v>
      </c>
      <c r="BL118" s="33">
        <f t="shared" si="255"/>
        <v>1741</v>
      </c>
      <c r="BM118" s="33">
        <v>1</v>
      </c>
      <c r="BN118" s="33">
        <f t="shared" si="277"/>
        <v>1880.2800000000002</v>
      </c>
      <c r="BO118" s="33">
        <f t="shared" si="256"/>
        <v>2808.4</v>
      </c>
      <c r="BP118" s="51">
        <f t="shared" si="257"/>
        <v>3304</v>
      </c>
      <c r="BQ118" s="32"/>
      <c r="BR118" s="32"/>
      <c r="BS118" s="33">
        <f t="shared" si="258"/>
        <v>1235</v>
      </c>
      <c r="BT118" s="54">
        <f t="shared" si="306"/>
        <v>160</v>
      </c>
      <c r="BU118" s="33">
        <f t="shared" si="259"/>
        <v>1400</v>
      </c>
      <c r="BV118" s="33">
        <v>1</v>
      </c>
      <c r="BW118" s="33">
        <f t="shared" si="278"/>
        <v>1512</v>
      </c>
      <c r="BX118" s="33">
        <f t="shared" si="260"/>
        <v>2258.4499999999998</v>
      </c>
      <c r="BY118" s="51">
        <f t="shared" si="261"/>
        <v>2657</v>
      </c>
      <c r="BZ118" s="32"/>
      <c r="CA118" s="32"/>
      <c r="CB118" s="218" t="s">
        <v>593</v>
      </c>
      <c r="CC118" s="64">
        <f t="shared" si="262"/>
        <v>410</v>
      </c>
      <c r="CD118" s="71">
        <f t="shared" si="307"/>
        <v>156</v>
      </c>
      <c r="CE118" s="64">
        <f t="shared" si="263"/>
        <v>571</v>
      </c>
      <c r="CF118" s="64">
        <v>1</v>
      </c>
      <c r="CG118" s="64">
        <f t="shared" si="279"/>
        <v>616.68000000000006</v>
      </c>
      <c r="CH118" s="64">
        <f t="shared" si="264"/>
        <v>921.4</v>
      </c>
      <c r="CI118" s="66">
        <f t="shared" si="265"/>
        <v>1084</v>
      </c>
      <c r="CJ118" s="66">
        <f t="shared" si="281"/>
        <v>1506</v>
      </c>
      <c r="CK118" s="66">
        <f t="shared" si="282"/>
        <v>1928</v>
      </c>
      <c r="CL118" s="67"/>
      <c r="CM118" s="379"/>
      <c r="CN118" s="64">
        <f t="shared" si="266"/>
        <v>636</v>
      </c>
      <c r="CO118" s="71">
        <f t="shared" si="308"/>
        <v>230</v>
      </c>
      <c r="CP118" s="64">
        <f t="shared" si="267"/>
        <v>871</v>
      </c>
      <c r="CQ118" s="64">
        <v>1</v>
      </c>
      <c r="CR118" s="64">
        <f t="shared" si="280"/>
        <v>940.68000000000006</v>
      </c>
      <c r="CS118" s="64">
        <f t="shared" si="268"/>
        <v>1405.05</v>
      </c>
      <c r="CT118" s="66">
        <f t="shared" si="269"/>
        <v>1653</v>
      </c>
      <c r="CU118" s="66">
        <f t="shared" si="218"/>
        <v>2075</v>
      </c>
      <c r="CV118" s="66">
        <f t="shared" si="219"/>
        <v>2497</v>
      </c>
      <c r="CW118" s="67"/>
      <c r="CX118" s="382"/>
      <c r="CY118" s="64">
        <f t="shared" si="270"/>
        <v>729</v>
      </c>
      <c r="CZ118" s="71">
        <f t="shared" si="309"/>
        <v>286</v>
      </c>
      <c r="DA118" s="64">
        <f t="shared" si="271"/>
        <v>1020</v>
      </c>
      <c r="DB118" s="64">
        <v>1</v>
      </c>
      <c r="DC118" s="64">
        <f t="shared" si="214"/>
        <v>1101.6000000000001</v>
      </c>
      <c r="DD118" s="64">
        <f t="shared" si="272"/>
        <v>1645.6</v>
      </c>
      <c r="DE118" s="66">
        <f t="shared" si="273"/>
        <v>1936</v>
      </c>
      <c r="DF118" s="66">
        <f t="shared" si="220"/>
        <v>2358</v>
      </c>
      <c r="DG118" s="66">
        <f t="shared" si="221"/>
        <v>2780</v>
      </c>
    </row>
    <row r="119" spans="1:111" ht="44.4">
      <c r="A119" s="20" t="s">
        <v>688</v>
      </c>
      <c r="B119" s="3" t="s">
        <v>332</v>
      </c>
      <c r="C119" s="83" t="s">
        <v>332</v>
      </c>
      <c r="D119" s="2" t="s">
        <v>12</v>
      </c>
      <c r="E119" s="7">
        <v>0.32</v>
      </c>
      <c r="F119" s="13">
        <v>15</v>
      </c>
      <c r="G119" s="11">
        <f t="shared" si="222"/>
        <v>0.85</v>
      </c>
      <c r="H119" s="11">
        <v>1.1000000000000001</v>
      </c>
      <c r="I119" s="11">
        <v>1.1000000000000001</v>
      </c>
      <c r="J119" s="11">
        <v>1</v>
      </c>
      <c r="K119" s="12">
        <v>1.06</v>
      </c>
      <c r="L119" s="15">
        <v>10</v>
      </c>
      <c r="M119" s="15">
        <v>1.1000000000000001</v>
      </c>
      <c r="N119" s="46">
        <f>CEILING(E119*M119*Цены1!$E$45,1)</f>
        <v>106</v>
      </c>
      <c r="O119" s="46"/>
      <c r="AH119" s="3"/>
      <c r="AI119" s="103">
        <f t="shared" si="242"/>
        <v>116</v>
      </c>
      <c r="AJ119" s="55">
        <f>CEILING($E119*AK$2*AM$2*$K119,1)</f>
        <v>27</v>
      </c>
      <c r="AK119" s="33">
        <f t="shared" si="243"/>
        <v>153</v>
      </c>
      <c r="AL119" s="33">
        <v>1</v>
      </c>
      <c r="AM119" s="33">
        <f t="shared" si="274"/>
        <v>168.3</v>
      </c>
      <c r="AN119" s="33">
        <f t="shared" si="244"/>
        <v>185.29999999999998</v>
      </c>
      <c r="AO119" s="51">
        <f t="shared" si="245"/>
        <v>218</v>
      </c>
      <c r="AR119" s="33">
        <f t="shared" si="246"/>
        <v>422</v>
      </c>
      <c r="AS119" s="55">
        <f>CEILING($E119*AT$2*AV$2*$K119,1)</f>
        <v>27</v>
      </c>
      <c r="AT119" s="33">
        <f t="shared" si="247"/>
        <v>459</v>
      </c>
      <c r="AU119" s="33">
        <v>1.1000000000000001</v>
      </c>
      <c r="AV119" s="33">
        <f t="shared" si="275"/>
        <v>504.90000000000003</v>
      </c>
      <c r="AW119" s="33">
        <f t="shared" si="248"/>
        <v>611.15</v>
      </c>
      <c r="AX119" s="51">
        <f t="shared" si="249"/>
        <v>719</v>
      </c>
      <c r="BA119" s="33">
        <f t="shared" si="250"/>
        <v>418</v>
      </c>
      <c r="BB119" s="55">
        <f>CEILING($E119*BC$2*BE$2*$K119,1)</f>
        <v>27</v>
      </c>
      <c r="BC119" s="33">
        <f t="shared" si="251"/>
        <v>455</v>
      </c>
      <c r="BD119" s="121">
        <f t="shared" si="215"/>
        <v>1.08</v>
      </c>
      <c r="BE119" s="33">
        <f t="shared" si="276"/>
        <v>500.50000000000006</v>
      </c>
      <c r="BF119" s="33">
        <f t="shared" si="252"/>
        <v>595</v>
      </c>
      <c r="BG119" s="51">
        <f t="shared" si="253"/>
        <v>700</v>
      </c>
      <c r="BJ119" s="33">
        <f t="shared" si="254"/>
        <v>394</v>
      </c>
      <c r="BK119" s="55">
        <f>CEILING($E119*BL$2*BN$2*$K119,1)</f>
        <v>27</v>
      </c>
      <c r="BL119" s="33">
        <f t="shared" si="255"/>
        <v>431</v>
      </c>
      <c r="BM119" s="33">
        <v>1</v>
      </c>
      <c r="BN119" s="33">
        <f t="shared" si="277"/>
        <v>474.1</v>
      </c>
      <c r="BO119" s="33">
        <f t="shared" si="256"/>
        <v>521.9</v>
      </c>
      <c r="BP119" s="51">
        <f t="shared" si="257"/>
        <v>614</v>
      </c>
      <c r="BQ119" s="32"/>
      <c r="BR119" s="32"/>
      <c r="BS119" s="33">
        <f t="shared" si="258"/>
        <v>309</v>
      </c>
      <c r="BT119" s="55">
        <f>CEILING($E119*BU$2*BW$2*$K119,1)</f>
        <v>27</v>
      </c>
      <c r="BU119" s="33">
        <f t="shared" si="259"/>
        <v>346</v>
      </c>
      <c r="BV119" s="33">
        <v>1</v>
      </c>
      <c r="BW119" s="33">
        <f t="shared" si="278"/>
        <v>380.6</v>
      </c>
      <c r="BX119" s="33">
        <f t="shared" si="260"/>
        <v>419.05</v>
      </c>
      <c r="BY119" s="51">
        <f t="shared" si="261"/>
        <v>493</v>
      </c>
      <c r="BZ119" s="32"/>
      <c r="CA119" s="32"/>
      <c r="CB119" s="219"/>
      <c r="CC119" s="33">
        <f t="shared" si="262"/>
        <v>103</v>
      </c>
      <c r="CD119" s="55">
        <f>CEILING($E119*CE$2*CG$2*$K119,1)</f>
        <v>27</v>
      </c>
      <c r="CE119" s="33">
        <f t="shared" si="263"/>
        <v>140</v>
      </c>
      <c r="CF119" s="33">
        <v>1</v>
      </c>
      <c r="CG119" s="33">
        <f t="shared" si="279"/>
        <v>154</v>
      </c>
      <c r="CH119" s="33">
        <f t="shared" si="264"/>
        <v>170</v>
      </c>
      <c r="CI119" s="51">
        <f t="shared" si="265"/>
        <v>200</v>
      </c>
      <c r="CJ119" s="51">
        <f t="shared" si="281"/>
        <v>306</v>
      </c>
      <c r="CK119" s="51">
        <f t="shared" si="282"/>
        <v>412</v>
      </c>
      <c r="CL119" s="32"/>
      <c r="CM119" s="377" t="s">
        <v>594</v>
      </c>
      <c r="CN119" s="64">
        <f t="shared" si="266"/>
        <v>159</v>
      </c>
      <c r="CO119" s="55">
        <f>CEILING($E119*CP$2*CR$2*$K119,1)</f>
        <v>39</v>
      </c>
      <c r="CP119" s="64">
        <f t="shared" si="267"/>
        <v>208</v>
      </c>
      <c r="CQ119" s="64">
        <v>1</v>
      </c>
      <c r="CR119" s="64">
        <f t="shared" si="280"/>
        <v>228.8</v>
      </c>
      <c r="CS119" s="64">
        <f t="shared" si="268"/>
        <v>252.45</v>
      </c>
      <c r="CT119" s="66">
        <f t="shared" si="269"/>
        <v>297</v>
      </c>
      <c r="CU119" s="66">
        <f t="shared" si="218"/>
        <v>403</v>
      </c>
      <c r="CV119" s="66">
        <f t="shared" si="219"/>
        <v>509</v>
      </c>
      <c r="CW119" s="32"/>
      <c r="CX119" s="380" t="s">
        <v>595</v>
      </c>
      <c r="CY119" s="64">
        <f t="shared" si="270"/>
        <v>183</v>
      </c>
      <c r="CZ119" s="69">
        <f>CEILING($E119*DA$2*DC$2*$K119,1)</f>
        <v>49</v>
      </c>
      <c r="DA119" s="64">
        <f t="shared" si="271"/>
        <v>242</v>
      </c>
      <c r="DB119" s="64">
        <v>1</v>
      </c>
      <c r="DC119" s="64">
        <f t="shared" si="214"/>
        <v>266.20000000000005</v>
      </c>
      <c r="DD119" s="64">
        <f t="shared" si="272"/>
        <v>293.25</v>
      </c>
      <c r="DE119" s="66">
        <f t="shared" si="273"/>
        <v>345</v>
      </c>
      <c r="DF119" s="66">
        <f t="shared" si="220"/>
        <v>451</v>
      </c>
      <c r="DG119" s="66">
        <f t="shared" si="221"/>
        <v>557</v>
      </c>
    </row>
    <row r="120" spans="1:111" ht="44.4">
      <c r="A120" s="20" t="s">
        <v>689</v>
      </c>
      <c r="B120" s="3" t="s">
        <v>333</v>
      </c>
      <c r="C120" s="83" t="s">
        <v>333</v>
      </c>
      <c r="D120" s="2" t="s">
        <v>12</v>
      </c>
      <c r="E120" s="7">
        <v>0.32</v>
      </c>
      <c r="F120" s="13">
        <v>15</v>
      </c>
      <c r="G120" s="11">
        <f t="shared" si="222"/>
        <v>0.85</v>
      </c>
      <c r="H120" s="11">
        <v>1.1000000000000001</v>
      </c>
      <c r="I120" s="11">
        <v>1.1000000000000001</v>
      </c>
      <c r="J120" s="11">
        <v>1</v>
      </c>
      <c r="K120" s="12">
        <v>1.06</v>
      </c>
      <c r="L120" s="15">
        <v>10</v>
      </c>
      <c r="M120" s="15">
        <v>1.1000000000000001</v>
      </c>
      <c r="N120" s="46">
        <f>CEILING(E120*M120*Цены1!$E$45,1)</f>
        <v>106</v>
      </c>
      <c r="O120" s="46"/>
      <c r="AH120" s="3"/>
      <c r="AI120" s="103">
        <f t="shared" si="242"/>
        <v>116</v>
      </c>
      <c r="AJ120" s="55">
        <f>CEILING($E120*AK$2*AM$2*$K120,1)</f>
        <v>27</v>
      </c>
      <c r="AK120" s="33">
        <f t="shared" si="243"/>
        <v>153</v>
      </c>
      <c r="AL120" s="33">
        <v>1</v>
      </c>
      <c r="AM120" s="33">
        <f t="shared" si="274"/>
        <v>168.3</v>
      </c>
      <c r="AN120" s="33">
        <f t="shared" si="244"/>
        <v>185.29999999999998</v>
      </c>
      <c r="AO120" s="51">
        <f t="shared" si="245"/>
        <v>218</v>
      </c>
      <c r="AP120" s="61"/>
      <c r="AR120" s="33">
        <f t="shared" si="246"/>
        <v>422</v>
      </c>
      <c r="AS120" s="55">
        <f>CEILING($E120*AT$2*AV$2*$K120,1)</f>
        <v>27</v>
      </c>
      <c r="AT120" s="33">
        <f t="shared" si="247"/>
        <v>459</v>
      </c>
      <c r="AU120" s="33">
        <v>1.1000000000000001</v>
      </c>
      <c r="AV120" s="33">
        <f t="shared" si="275"/>
        <v>504.90000000000003</v>
      </c>
      <c r="AW120" s="33">
        <f t="shared" si="248"/>
        <v>611.15</v>
      </c>
      <c r="AX120" s="51">
        <f t="shared" si="249"/>
        <v>719</v>
      </c>
      <c r="AY120" s="61"/>
      <c r="BA120" s="33">
        <f t="shared" si="250"/>
        <v>418</v>
      </c>
      <c r="BB120" s="55">
        <f>CEILING($E120*BC$2*BE$2*$K120,1)</f>
        <v>27</v>
      </c>
      <c r="BC120" s="33">
        <f t="shared" si="251"/>
        <v>455</v>
      </c>
      <c r="BD120" s="121">
        <f t="shared" si="215"/>
        <v>1.08</v>
      </c>
      <c r="BE120" s="33">
        <f t="shared" si="276"/>
        <v>500.50000000000006</v>
      </c>
      <c r="BF120" s="33">
        <f t="shared" si="252"/>
        <v>595</v>
      </c>
      <c r="BG120" s="51">
        <f t="shared" si="253"/>
        <v>700</v>
      </c>
      <c r="BH120" s="61"/>
      <c r="BJ120" s="33">
        <f t="shared" si="254"/>
        <v>394</v>
      </c>
      <c r="BK120" s="55">
        <f>CEILING($E120*BL$2*BN$2*$K120,1)</f>
        <v>27</v>
      </c>
      <c r="BL120" s="33">
        <f t="shared" si="255"/>
        <v>431</v>
      </c>
      <c r="BM120" s="33">
        <v>1</v>
      </c>
      <c r="BN120" s="33">
        <f t="shared" si="277"/>
        <v>474.1</v>
      </c>
      <c r="BO120" s="33">
        <f t="shared" si="256"/>
        <v>521.9</v>
      </c>
      <c r="BP120" s="51">
        <f t="shared" si="257"/>
        <v>614</v>
      </c>
      <c r="BQ120" s="61"/>
      <c r="BR120" s="32"/>
      <c r="BS120" s="33">
        <f t="shared" si="258"/>
        <v>309</v>
      </c>
      <c r="BT120" s="55">
        <f>CEILING($E120*BU$2*BW$2*$K120,1)</f>
        <v>27</v>
      </c>
      <c r="BU120" s="33">
        <f t="shared" si="259"/>
        <v>346</v>
      </c>
      <c r="BV120" s="33">
        <v>1</v>
      </c>
      <c r="BW120" s="33">
        <f t="shared" si="278"/>
        <v>380.6</v>
      </c>
      <c r="BX120" s="33">
        <f t="shared" si="260"/>
        <v>419.05</v>
      </c>
      <c r="BY120" s="51">
        <f t="shared" si="261"/>
        <v>493</v>
      </c>
      <c r="BZ120" s="61"/>
      <c r="CA120" s="32"/>
      <c r="CB120" s="220"/>
      <c r="CC120" s="33">
        <f t="shared" si="262"/>
        <v>103</v>
      </c>
      <c r="CD120" s="55">
        <f>CEILING($E120*CE$2*CG$2*$K120,1)</f>
        <v>27</v>
      </c>
      <c r="CE120" s="33">
        <f t="shared" si="263"/>
        <v>140</v>
      </c>
      <c r="CF120" s="33">
        <v>1</v>
      </c>
      <c r="CG120" s="33">
        <f t="shared" si="279"/>
        <v>154</v>
      </c>
      <c r="CH120" s="33">
        <f t="shared" si="264"/>
        <v>170</v>
      </c>
      <c r="CI120" s="51">
        <f t="shared" si="265"/>
        <v>200</v>
      </c>
      <c r="CJ120" s="51">
        <f t="shared" si="281"/>
        <v>306</v>
      </c>
      <c r="CK120" s="51">
        <f t="shared" si="282"/>
        <v>412</v>
      </c>
      <c r="CL120" s="32"/>
      <c r="CM120" s="378"/>
      <c r="CN120" s="64">
        <f t="shared" si="266"/>
        <v>159</v>
      </c>
      <c r="CO120" s="55">
        <f>CEILING($E120*CP$2*CR$2*$K120,1)</f>
        <v>39</v>
      </c>
      <c r="CP120" s="64">
        <f t="shared" si="267"/>
        <v>208</v>
      </c>
      <c r="CQ120" s="64">
        <v>1</v>
      </c>
      <c r="CR120" s="64">
        <f t="shared" si="280"/>
        <v>228.8</v>
      </c>
      <c r="CS120" s="64">
        <f t="shared" si="268"/>
        <v>252.45</v>
      </c>
      <c r="CT120" s="66">
        <f t="shared" si="269"/>
        <v>297</v>
      </c>
      <c r="CU120" s="66">
        <f t="shared" si="218"/>
        <v>403</v>
      </c>
      <c r="CV120" s="66">
        <f t="shared" si="219"/>
        <v>509</v>
      </c>
      <c r="CW120" s="32"/>
      <c r="CX120" s="381"/>
      <c r="CY120" s="64">
        <f t="shared" si="270"/>
        <v>183</v>
      </c>
      <c r="CZ120" s="69">
        <f>CEILING($E120*DA$2*DC$2*$K120,1)</f>
        <v>49</v>
      </c>
      <c r="DA120" s="64">
        <f t="shared" si="271"/>
        <v>242</v>
      </c>
      <c r="DB120" s="64">
        <v>1</v>
      </c>
      <c r="DC120" s="64">
        <f t="shared" si="214"/>
        <v>266.20000000000005</v>
      </c>
      <c r="DD120" s="64">
        <f t="shared" si="272"/>
        <v>293.25</v>
      </c>
      <c r="DE120" s="66">
        <f t="shared" si="273"/>
        <v>345</v>
      </c>
      <c r="DF120" s="66">
        <f t="shared" si="220"/>
        <v>451</v>
      </c>
      <c r="DG120" s="66">
        <f t="shared" si="221"/>
        <v>557</v>
      </c>
    </row>
    <row r="121" spans="1:111" ht="44.4">
      <c r="A121" s="20" t="s">
        <v>690</v>
      </c>
      <c r="B121" s="3" t="s">
        <v>334</v>
      </c>
      <c r="C121" s="83" t="s">
        <v>334</v>
      </c>
      <c r="D121" s="2" t="s">
        <v>12</v>
      </c>
      <c r="E121" s="7">
        <v>0.32</v>
      </c>
      <c r="F121" s="13">
        <v>15</v>
      </c>
      <c r="G121" s="11">
        <f t="shared" si="222"/>
        <v>0.85</v>
      </c>
      <c r="H121" s="11">
        <v>1.1000000000000001</v>
      </c>
      <c r="I121" s="11">
        <v>1.1000000000000001</v>
      </c>
      <c r="J121" s="11">
        <v>1</v>
      </c>
      <c r="K121" s="12">
        <v>1.06</v>
      </c>
      <c r="L121" s="15">
        <v>10</v>
      </c>
      <c r="M121" s="15">
        <v>1.1000000000000001</v>
      </c>
      <c r="N121" s="46">
        <f>CEILING(E121*M121*Цены1!$E$45,1)</f>
        <v>106</v>
      </c>
      <c r="O121" s="46"/>
      <c r="AH121" s="3"/>
      <c r="AI121" s="103">
        <f t="shared" si="242"/>
        <v>116</v>
      </c>
      <c r="AJ121" s="55">
        <f>CEILING($E121*AK$2*AM$2*$K121,1)</f>
        <v>27</v>
      </c>
      <c r="AK121" s="33">
        <f t="shared" si="243"/>
        <v>153</v>
      </c>
      <c r="AL121" s="33">
        <v>1</v>
      </c>
      <c r="AM121" s="33">
        <f t="shared" si="274"/>
        <v>168.3</v>
      </c>
      <c r="AN121" s="33">
        <f t="shared" si="244"/>
        <v>185.29999999999998</v>
      </c>
      <c r="AO121" s="51">
        <f t="shared" si="245"/>
        <v>218</v>
      </c>
      <c r="AR121" s="33">
        <f t="shared" si="246"/>
        <v>422</v>
      </c>
      <c r="AS121" s="55">
        <f>CEILING($E121*AT$2*AV$2*$K121,1)</f>
        <v>27</v>
      </c>
      <c r="AT121" s="33">
        <f t="shared" si="247"/>
        <v>459</v>
      </c>
      <c r="AU121" s="33">
        <v>1.1000000000000001</v>
      </c>
      <c r="AV121" s="33">
        <f t="shared" si="275"/>
        <v>504.90000000000003</v>
      </c>
      <c r="AW121" s="33">
        <f t="shared" si="248"/>
        <v>611.15</v>
      </c>
      <c r="AX121" s="51">
        <f t="shared" si="249"/>
        <v>719</v>
      </c>
      <c r="BA121" s="33">
        <f t="shared" si="250"/>
        <v>418</v>
      </c>
      <c r="BB121" s="55">
        <f>CEILING($E121*BC$2*BE$2*$K121,1)</f>
        <v>27</v>
      </c>
      <c r="BC121" s="33">
        <f t="shared" si="251"/>
        <v>455</v>
      </c>
      <c r="BD121" s="121">
        <f t="shared" si="215"/>
        <v>1.08</v>
      </c>
      <c r="BE121" s="33">
        <f t="shared" si="276"/>
        <v>500.50000000000006</v>
      </c>
      <c r="BF121" s="33">
        <f t="shared" si="252"/>
        <v>595</v>
      </c>
      <c r="BG121" s="51">
        <f t="shared" si="253"/>
        <v>700</v>
      </c>
      <c r="BJ121" s="33">
        <f t="shared" si="254"/>
        <v>394</v>
      </c>
      <c r="BK121" s="55">
        <f>CEILING($E121*BL$2*BN$2*$K121,1)</f>
        <v>27</v>
      </c>
      <c r="BL121" s="33">
        <f t="shared" si="255"/>
        <v>431</v>
      </c>
      <c r="BM121" s="33">
        <v>1</v>
      </c>
      <c r="BN121" s="33">
        <f t="shared" si="277"/>
        <v>474.1</v>
      </c>
      <c r="BO121" s="33">
        <f t="shared" si="256"/>
        <v>521.9</v>
      </c>
      <c r="BP121" s="51">
        <f t="shared" si="257"/>
        <v>614</v>
      </c>
      <c r="BQ121" s="32"/>
      <c r="BR121" s="32"/>
      <c r="BS121" s="33">
        <f t="shared" si="258"/>
        <v>309</v>
      </c>
      <c r="BT121" s="55">
        <f>CEILING($E121*BU$2*BW$2*$K121,1)</f>
        <v>27</v>
      </c>
      <c r="BU121" s="33">
        <f t="shared" si="259"/>
        <v>346</v>
      </c>
      <c r="BV121" s="33">
        <v>1</v>
      </c>
      <c r="BW121" s="33">
        <f t="shared" si="278"/>
        <v>380.6</v>
      </c>
      <c r="BX121" s="33">
        <f t="shared" si="260"/>
        <v>419.05</v>
      </c>
      <c r="BY121" s="51">
        <f t="shared" si="261"/>
        <v>493</v>
      </c>
      <c r="BZ121" s="32"/>
      <c r="CA121" s="32"/>
      <c r="CB121" s="218" t="s">
        <v>593</v>
      </c>
      <c r="CC121" s="33">
        <f t="shared" si="262"/>
        <v>103</v>
      </c>
      <c r="CD121" s="55">
        <f>CEILING($E121*CE$2*CG$2*$K121,1)</f>
        <v>27</v>
      </c>
      <c r="CE121" s="33">
        <f t="shared" si="263"/>
        <v>140</v>
      </c>
      <c r="CF121" s="33">
        <v>1</v>
      </c>
      <c r="CG121" s="33">
        <f t="shared" si="279"/>
        <v>154</v>
      </c>
      <c r="CH121" s="33">
        <f t="shared" si="264"/>
        <v>170</v>
      </c>
      <c r="CI121" s="51">
        <f t="shared" si="265"/>
        <v>200</v>
      </c>
      <c r="CJ121" s="51">
        <f t="shared" si="281"/>
        <v>306</v>
      </c>
      <c r="CK121" s="51">
        <f t="shared" si="282"/>
        <v>412</v>
      </c>
      <c r="CL121" s="32"/>
      <c r="CM121" s="379"/>
      <c r="CN121" s="64">
        <f t="shared" si="266"/>
        <v>159</v>
      </c>
      <c r="CO121" s="55">
        <f>CEILING($E121*CP$2*CR$2*$K121,1)</f>
        <v>39</v>
      </c>
      <c r="CP121" s="64">
        <f t="shared" si="267"/>
        <v>208</v>
      </c>
      <c r="CQ121" s="64">
        <v>1</v>
      </c>
      <c r="CR121" s="64">
        <f t="shared" si="280"/>
        <v>228.8</v>
      </c>
      <c r="CS121" s="64">
        <f t="shared" si="268"/>
        <v>252.45</v>
      </c>
      <c r="CT121" s="66">
        <f t="shared" si="269"/>
        <v>297</v>
      </c>
      <c r="CU121" s="66">
        <f t="shared" si="218"/>
        <v>403</v>
      </c>
      <c r="CV121" s="66">
        <f t="shared" si="219"/>
        <v>509</v>
      </c>
      <c r="CW121" s="32"/>
      <c r="CX121" s="382"/>
      <c r="CY121" s="64">
        <f t="shared" si="270"/>
        <v>183</v>
      </c>
      <c r="CZ121" s="69">
        <f>CEILING($E121*DA$2*DC$2*$K121,1)</f>
        <v>49</v>
      </c>
      <c r="DA121" s="64">
        <f t="shared" si="271"/>
        <v>242</v>
      </c>
      <c r="DB121" s="64">
        <v>1</v>
      </c>
      <c r="DC121" s="64">
        <f t="shared" si="214"/>
        <v>266.20000000000005</v>
      </c>
      <c r="DD121" s="64">
        <f t="shared" si="272"/>
        <v>293.25</v>
      </c>
      <c r="DE121" s="66">
        <f t="shared" si="273"/>
        <v>345</v>
      </c>
      <c r="DF121" s="66">
        <f t="shared" si="220"/>
        <v>451</v>
      </c>
      <c r="DG121" s="66">
        <f t="shared" si="221"/>
        <v>557</v>
      </c>
    </row>
    <row r="122" spans="1:111">
      <c r="D122" s="4"/>
    </row>
    <row r="123" spans="1:111" s="32" customFormat="1"/>
    <row r="124" spans="1:111" s="32" customFormat="1" ht="29.6">
      <c r="B124" s="22" t="s">
        <v>607</v>
      </c>
      <c r="C124" s="210" t="s">
        <v>609</v>
      </c>
      <c r="D124" s="21" t="s">
        <v>17</v>
      </c>
      <c r="E124" s="7">
        <v>1.6</v>
      </c>
      <c r="F124" s="13">
        <v>15</v>
      </c>
      <c r="G124" s="11">
        <f t="shared" ref="G124:G125" si="310">(100-F124)/100</f>
        <v>0.85</v>
      </c>
      <c r="H124" s="11">
        <v>1.05</v>
      </c>
      <c r="I124" s="11">
        <v>1.03</v>
      </c>
      <c r="J124" s="11">
        <v>1</v>
      </c>
      <c r="K124" s="15">
        <v>1</v>
      </c>
      <c r="L124" s="15">
        <v>5</v>
      </c>
      <c r="M124" s="15">
        <v>1.1000000000000001</v>
      </c>
      <c r="N124" s="46">
        <f>CEILING(E124*M124*Цены1!$E$45,1)</f>
        <v>527</v>
      </c>
      <c r="AI124" s="103">
        <f>CEILING($E124*AJ$2,1)</f>
        <v>576</v>
      </c>
      <c r="AJ124" s="55">
        <f>CEILING($E124*AK$2*AM$2*$K124,1)</f>
        <v>125</v>
      </c>
      <c r="AK124" s="33">
        <f t="shared" ref="AK124" si="311">AI124+AJ124+$L124</f>
        <v>706</v>
      </c>
      <c r="AL124" s="33">
        <v>1</v>
      </c>
      <c r="AM124" s="33">
        <f t="shared" ref="AM124" si="312">AK124*$H124</f>
        <v>741.30000000000007</v>
      </c>
      <c r="AN124" s="33">
        <f t="shared" ref="AN124" si="313">AO124*$G124</f>
        <v>764.15</v>
      </c>
      <c r="AO124" s="51">
        <f t="shared" ref="AO124" si="314">CEILING(AM124*$I124/$G124*$J124*AL124,1)</f>
        <v>899</v>
      </c>
      <c r="CN124" s="211">
        <f>CEILING($E124*CO$2,1)</f>
        <v>795</v>
      </c>
      <c r="CO124" s="235">
        <f>CEILING($E124*CP$2*CR$2*$K124,1)</f>
        <v>183</v>
      </c>
      <c r="CP124" s="211">
        <f>CN124+CO124+$L124</f>
        <v>983</v>
      </c>
      <c r="CQ124" s="211">
        <v>1</v>
      </c>
      <c r="CR124" s="211">
        <f t="shared" ref="CR124" si="315">CP124*$H124</f>
        <v>1032.1500000000001</v>
      </c>
      <c r="CS124" s="211">
        <f t="shared" ref="CS124" si="316">CT124*$G124</f>
        <v>1063.3499999999999</v>
      </c>
      <c r="CT124" s="213">
        <f t="shared" ref="CT124" si="317">CEILING(CR124*$I124/$G124*$J124*CQ124,1)</f>
        <v>1251</v>
      </c>
      <c r="CU124" s="213">
        <f t="shared" ref="CU124" si="318">CT124+$N124</f>
        <v>1778</v>
      </c>
      <c r="CV124" s="213">
        <f t="shared" ref="CV124" si="319">CT124+$N124*2</f>
        <v>2305</v>
      </c>
      <c r="CY124" s="211">
        <f>CEILING($E124*CZ$2,1)</f>
        <v>911</v>
      </c>
      <c r="CZ124" s="235">
        <f>CEILING($E124*DA$2*DC$2*$K124,1)</f>
        <v>227</v>
      </c>
      <c r="DA124" s="211">
        <f>CY124+CZ124+$L124</f>
        <v>1143</v>
      </c>
      <c r="DB124" s="211">
        <v>1</v>
      </c>
      <c r="DC124" s="211">
        <f>DA124*$H124</f>
        <v>1200.1500000000001</v>
      </c>
      <c r="DD124" s="211">
        <f>DE124*$G124</f>
        <v>1236.75</v>
      </c>
      <c r="DE124" s="213">
        <f>CEILING(DC124*$I124/$G124*$J124*DB124,1)</f>
        <v>1455</v>
      </c>
      <c r="DF124" s="213">
        <f>DE124+$N124</f>
        <v>1982</v>
      </c>
      <c r="DG124" s="213">
        <f>DE124+$N124*2</f>
        <v>2509</v>
      </c>
    </row>
    <row r="125" spans="1:111" s="32" customFormat="1" ht="29.6">
      <c r="B125" s="22" t="s">
        <v>608</v>
      </c>
      <c r="C125" s="82"/>
      <c r="D125" s="21" t="s">
        <v>17</v>
      </c>
      <c r="E125" s="7">
        <v>1.6</v>
      </c>
      <c r="F125" s="13">
        <v>15</v>
      </c>
      <c r="G125" s="11">
        <f t="shared" si="310"/>
        <v>0.85</v>
      </c>
      <c r="H125" s="11">
        <v>1.05</v>
      </c>
      <c r="I125" s="11">
        <v>1.03</v>
      </c>
      <c r="J125" s="11">
        <v>1.3</v>
      </c>
      <c r="K125" s="15">
        <v>1</v>
      </c>
      <c r="L125" s="15">
        <v>5</v>
      </c>
      <c r="M125" s="15">
        <v>1.1000000000000001</v>
      </c>
      <c r="N125" s="46">
        <f>CEILING(E125*M125*Цены1!$E$45,1)</f>
        <v>527</v>
      </c>
      <c r="AI125" s="103">
        <f>CEILING($E125*AJ$2,1)</f>
        <v>576</v>
      </c>
      <c r="AJ125" s="55">
        <f>CEILING($E125*AK$2*AM$2*$K125,1)</f>
        <v>125</v>
      </c>
      <c r="AK125" s="33">
        <f t="shared" ref="AK125" si="320">AI125+AJ125+$L125</f>
        <v>706</v>
      </c>
      <c r="AL125" s="33">
        <v>1</v>
      </c>
      <c r="AM125" s="33">
        <f t="shared" ref="AM125" si="321">AK125*$H125</f>
        <v>741.30000000000007</v>
      </c>
      <c r="AN125" s="33">
        <f t="shared" ref="AN125" si="322">AO125*$G125</f>
        <v>992.8</v>
      </c>
      <c r="AO125" s="51">
        <f t="shared" ref="AO125" si="323">CEILING(AM125*$I125/$G125*$J125*AL125,1)</f>
        <v>1168</v>
      </c>
      <c r="CN125" s="211">
        <f>CEILING($E125*CO$2,1)</f>
        <v>795</v>
      </c>
      <c r="CO125" s="235">
        <f>CEILING($E125*CP$2*CR$2*$K125,1)</f>
        <v>183</v>
      </c>
      <c r="CP125" s="211">
        <f t="shared" ref="CP125" si="324">CN125+CO125+$L125</f>
        <v>983</v>
      </c>
      <c r="CQ125" s="211">
        <v>1</v>
      </c>
      <c r="CR125" s="211">
        <f t="shared" ref="CR125" si="325">CP125*$H125</f>
        <v>1032.1500000000001</v>
      </c>
      <c r="CS125" s="211">
        <f t="shared" ref="CS125" si="326">CT125*$G125</f>
        <v>1382.1</v>
      </c>
      <c r="CT125" s="213">
        <f t="shared" ref="CT125" si="327">CEILING(CR125*$I125/$G125*$J125*CQ125,1)</f>
        <v>1626</v>
      </c>
      <c r="CU125" s="213">
        <f t="shared" ref="CU125" si="328">CT125+$N125</f>
        <v>2153</v>
      </c>
      <c r="CV125" s="213">
        <f t="shared" ref="CV125" si="329">CT125+$N125*2</f>
        <v>2680</v>
      </c>
      <c r="CY125" s="211">
        <f>CEILING($E125*CZ$2,1)</f>
        <v>911</v>
      </c>
      <c r="CZ125" s="235">
        <f>CEILING($E125*DA$2*DC$2*$K125,1)</f>
        <v>227</v>
      </c>
      <c r="DA125" s="211">
        <f>CY125+CZ125+$L125</f>
        <v>1143</v>
      </c>
      <c r="DB125" s="211">
        <v>1</v>
      </c>
      <c r="DC125" s="211">
        <f>DA125*$H125</f>
        <v>1200.1500000000001</v>
      </c>
      <c r="DD125" s="211">
        <f>DE125*$G125</f>
        <v>1607.35</v>
      </c>
      <c r="DE125" s="213">
        <f>CEILING(DC125*$I125/$G125*$J125*DB125,1)</f>
        <v>1891</v>
      </c>
      <c r="DF125" s="213">
        <f>DE125+$N125</f>
        <v>2418</v>
      </c>
      <c r="DG125" s="213">
        <f>DE125+$N125*2</f>
        <v>2945</v>
      </c>
    </row>
    <row r="126" spans="1:111" s="32" customFormat="1" ht="16.100000000000001">
      <c r="B126" s="237"/>
      <c r="C126" s="237"/>
      <c r="D126" s="238"/>
      <c r="E126" s="239"/>
      <c r="F126" s="13"/>
      <c r="G126" s="240"/>
      <c r="H126" s="240"/>
      <c r="I126" s="240"/>
      <c r="J126" s="240"/>
      <c r="K126" s="13"/>
      <c r="L126" s="13"/>
      <c r="M126" s="13"/>
      <c r="N126" s="46"/>
      <c r="AI126" s="241"/>
      <c r="AJ126" s="242"/>
      <c r="AK126" s="99"/>
      <c r="AL126" s="99"/>
      <c r="AM126" s="99"/>
      <c r="AN126" s="99"/>
      <c r="AO126" s="243"/>
      <c r="CN126" s="244"/>
      <c r="CO126" s="245"/>
      <c r="CP126" s="244"/>
      <c r="CQ126" s="244"/>
      <c r="CR126" s="244"/>
      <c r="CS126" s="244"/>
      <c r="CT126" s="246"/>
      <c r="CU126" s="246"/>
      <c r="CV126" s="246"/>
    </row>
    <row r="127" spans="1:111" s="247" customFormat="1" ht="3.9" customHeight="1">
      <c r="B127" s="248"/>
      <c r="C127" s="248"/>
      <c r="D127" s="249"/>
      <c r="E127" s="250"/>
      <c r="F127" s="251"/>
      <c r="G127" s="251"/>
      <c r="H127" s="251"/>
      <c r="I127" s="251"/>
      <c r="J127" s="251"/>
      <c r="K127" s="251"/>
      <c r="L127" s="251"/>
      <c r="M127" s="251"/>
      <c r="N127" s="252"/>
      <c r="AI127" s="253"/>
      <c r="AJ127" s="253"/>
      <c r="AK127" s="253"/>
      <c r="AL127" s="253"/>
      <c r="AM127" s="253"/>
      <c r="AN127" s="253"/>
      <c r="AO127" s="254"/>
      <c r="CN127" s="255"/>
      <c r="CO127" s="255"/>
      <c r="CP127" s="255"/>
      <c r="CQ127" s="255"/>
      <c r="CR127" s="255"/>
      <c r="CS127" s="255"/>
      <c r="CT127" s="256"/>
      <c r="CU127" s="256"/>
      <c r="CV127" s="256"/>
    </row>
    <row r="128" spans="1:111" s="32" customFormat="1" ht="59.15">
      <c r="B128" s="34" t="s">
        <v>612</v>
      </c>
      <c r="C128" s="34" t="s">
        <v>614</v>
      </c>
      <c r="D128" s="21" t="s">
        <v>4</v>
      </c>
      <c r="E128" s="7">
        <v>0.53800000000000003</v>
      </c>
      <c r="F128" s="338">
        <v>15</v>
      </c>
      <c r="G128" s="339">
        <f t="shared" ref="G128" si="330">(100-F128)/100</f>
        <v>0.85</v>
      </c>
      <c r="H128" s="339">
        <v>1.06</v>
      </c>
      <c r="I128" s="339">
        <v>1.05</v>
      </c>
      <c r="J128" s="339">
        <v>1</v>
      </c>
      <c r="K128" s="338">
        <v>1.1000000000000001</v>
      </c>
      <c r="L128" s="338">
        <v>5</v>
      </c>
      <c r="M128" s="338">
        <v>1.2</v>
      </c>
      <c r="N128" s="340">
        <f>CEILING(E128*M128*Цены1!$E$45,1)</f>
        <v>194</v>
      </c>
      <c r="AI128" s="264">
        <f>CEILING($E128*AJ$133,1)</f>
        <v>713</v>
      </c>
      <c r="AJ128" s="265">
        <f>CEILING($E128*AK$133*AM$133*$K128,1)</f>
        <v>190</v>
      </c>
      <c r="AK128" s="266">
        <f>AI128+AJ128+$L128</f>
        <v>908</v>
      </c>
      <c r="AL128" s="266">
        <v>1</v>
      </c>
      <c r="AM128" s="266">
        <f>AK128*$H128</f>
        <v>962.48</v>
      </c>
      <c r="AN128" s="266">
        <f t="shared" ref="AN128" si="331">AO128*$G128</f>
        <v>1010.65</v>
      </c>
      <c r="AO128" s="267">
        <f t="shared" ref="AO128" si="332">CEILING(AM128*$I128/$G128*$J128*AL128,1)</f>
        <v>1189</v>
      </c>
      <c r="CN128" s="244"/>
      <c r="CO128" s="245"/>
      <c r="CP128" s="244"/>
      <c r="CQ128" s="244"/>
      <c r="CR128" s="244"/>
      <c r="CS128" s="244"/>
      <c r="CT128" s="246"/>
      <c r="CU128" s="246"/>
      <c r="CV128" s="246"/>
    </row>
    <row r="129" spans="1:111" s="32" customFormat="1" ht="59.15">
      <c r="B129" s="34" t="s">
        <v>613</v>
      </c>
      <c r="C129" s="34" t="s">
        <v>615</v>
      </c>
      <c r="D129" s="21" t="s">
        <v>4</v>
      </c>
      <c r="E129" s="7">
        <v>0.61</v>
      </c>
      <c r="F129" s="338">
        <v>15</v>
      </c>
      <c r="G129" s="339">
        <f t="shared" ref="G129" si="333">(100-F129)/100</f>
        <v>0.85</v>
      </c>
      <c r="H129" s="339">
        <v>1.06</v>
      </c>
      <c r="I129" s="339">
        <v>1.05</v>
      </c>
      <c r="J129" s="339">
        <v>1</v>
      </c>
      <c r="K129" s="338">
        <v>1.1000000000000001</v>
      </c>
      <c r="L129" s="338">
        <v>5</v>
      </c>
      <c r="M129" s="338">
        <v>1.2</v>
      </c>
      <c r="N129" s="340">
        <f>CEILING(E129*M129*Цены1!$E$45,1)</f>
        <v>219</v>
      </c>
      <c r="AI129" s="264">
        <f>CEILING($E129*AJ$133,1)</f>
        <v>809</v>
      </c>
      <c r="AJ129" s="265">
        <f>CEILING($E129*AK$133*AM$2*$K129,1)</f>
        <v>215</v>
      </c>
      <c r="AK129" s="266">
        <f t="shared" ref="AK129" si="334">AI129+AJ129+$L129</f>
        <v>1029</v>
      </c>
      <c r="AL129" s="266">
        <v>1</v>
      </c>
      <c r="AM129" s="266">
        <f t="shared" ref="AM129" si="335">AK129*$H129</f>
        <v>1090.74</v>
      </c>
      <c r="AN129" s="266">
        <f t="shared" ref="AN129" si="336">AO129*$G129</f>
        <v>1145.8</v>
      </c>
      <c r="AO129" s="267">
        <f t="shared" ref="AO129" si="337">CEILING(AM129*$I129/$G129*$J129*AL129,1)</f>
        <v>1348</v>
      </c>
      <c r="CN129" s="244"/>
      <c r="CO129" s="245"/>
      <c r="CP129" s="244"/>
      <c r="CQ129" s="244"/>
      <c r="CR129" s="244"/>
      <c r="CS129" s="244"/>
      <c r="CT129" s="246"/>
      <c r="CU129" s="246"/>
      <c r="CV129" s="246"/>
    </row>
    <row r="130" spans="1:111" s="32" customFormat="1" ht="16.100000000000001">
      <c r="B130" s="237"/>
      <c r="C130" s="237"/>
      <c r="D130" s="238"/>
      <c r="E130" s="239"/>
      <c r="F130" s="13"/>
      <c r="G130" s="240"/>
      <c r="H130" s="240"/>
      <c r="I130" s="240"/>
      <c r="J130" s="240"/>
      <c r="K130" s="13"/>
      <c r="L130" s="13"/>
      <c r="M130" s="13"/>
      <c r="N130" s="46"/>
      <c r="AI130" s="241"/>
      <c r="AJ130" s="242"/>
      <c r="AK130" s="99"/>
      <c r="AL130" s="99"/>
      <c r="AM130" s="99"/>
      <c r="AN130" s="99"/>
      <c r="AO130" s="243"/>
      <c r="CN130" s="244"/>
      <c r="CO130" s="245"/>
      <c r="CP130" s="244"/>
      <c r="CQ130" s="244"/>
      <c r="CR130" s="244"/>
      <c r="CS130" s="244"/>
      <c r="CT130" s="246"/>
      <c r="CU130" s="246"/>
      <c r="CV130" s="246"/>
    </row>
    <row r="131" spans="1:111" s="32" customFormat="1" ht="15.45" thickBot="1"/>
    <row r="132" spans="1:111" s="32" customFormat="1" ht="16.100000000000001">
      <c r="C132" s="99"/>
      <c r="D132" s="205"/>
      <c r="E132" s="46"/>
      <c r="F132" s="46"/>
      <c r="G132" s="46"/>
      <c r="H132" s="46"/>
      <c r="I132" s="46"/>
      <c r="J132" s="46"/>
      <c r="K132" s="46"/>
      <c r="L132" s="46"/>
      <c r="M132" s="46"/>
      <c r="P132" s="383" t="s">
        <v>139</v>
      </c>
      <c r="Y132" s="385" t="s">
        <v>150</v>
      </c>
      <c r="AI132" s="387" t="s">
        <v>616</v>
      </c>
      <c r="AR132" s="387" t="s">
        <v>152</v>
      </c>
      <c r="BA132" s="387" t="s">
        <v>160</v>
      </c>
      <c r="BJ132" s="387" t="s">
        <v>159</v>
      </c>
      <c r="BS132" s="387" t="s">
        <v>161</v>
      </c>
      <c r="CB132" s="214"/>
      <c r="CC132" s="387" t="s">
        <v>162</v>
      </c>
      <c r="CN132" s="387" t="s">
        <v>165</v>
      </c>
      <c r="CY132" s="387" t="s">
        <v>596</v>
      </c>
    </row>
    <row r="133" spans="1:111" s="32" customFormat="1" ht="15.45" thickBot="1">
      <c r="P133" s="384"/>
      <c r="Q133" s="57">
        <f>Цены1!G142</f>
        <v>0</v>
      </c>
      <c r="R133" s="57">
        <f>Цены1!F142</f>
        <v>0</v>
      </c>
      <c r="S133" s="52">
        <f>Цены1!G162</f>
        <v>0</v>
      </c>
      <c r="T133" s="53">
        <f>Цены1!G163</f>
        <v>0</v>
      </c>
      <c r="U133" s="60">
        <v>10</v>
      </c>
      <c r="Y133" s="386"/>
      <c r="Z133" s="49">
        <f>Цены1!P141</f>
        <v>0</v>
      </c>
      <c r="AA133" s="49">
        <f>Цены1!O142</f>
        <v>0</v>
      </c>
      <c r="AB133" s="52">
        <v>30</v>
      </c>
      <c r="AC133" s="53">
        <v>20</v>
      </c>
      <c r="AD133" s="60">
        <v>10</v>
      </c>
      <c r="AI133" s="388"/>
      <c r="AJ133" s="49">
        <f>Цены1!G10</f>
        <v>1324.8</v>
      </c>
      <c r="AK133" s="49">
        <f>Цены1!F10</f>
        <v>16</v>
      </c>
      <c r="AL133" s="52">
        <f>Цены1!$G$33</f>
        <v>30</v>
      </c>
      <c r="AM133" s="53">
        <f>Цены1!$G$34</f>
        <v>20</v>
      </c>
      <c r="AN133" s="60">
        <f>Цены1!$G$35</f>
        <v>10</v>
      </c>
      <c r="AR133" s="388"/>
      <c r="AS133" s="49">
        <f>Цены1!G157</f>
        <v>0</v>
      </c>
      <c r="AT133" s="49">
        <f>Цены1!F157</f>
        <v>0</v>
      </c>
      <c r="AU133" s="52">
        <f>Цены1!$G$33</f>
        <v>30</v>
      </c>
      <c r="AV133" s="53">
        <f>Цены1!$G$34</f>
        <v>20</v>
      </c>
      <c r="AW133" s="60">
        <f>Цены1!$G$35</f>
        <v>10</v>
      </c>
      <c r="BA133" s="388"/>
      <c r="BB133" s="49">
        <f>Цены1!G156</f>
        <v>0</v>
      </c>
      <c r="BC133" s="49">
        <f>Цены1!F156</f>
        <v>0</v>
      </c>
      <c r="BD133" s="52">
        <f>Цены1!$G$33</f>
        <v>30</v>
      </c>
      <c r="BE133" s="53">
        <f>Цены1!$G$34</f>
        <v>20</v>
      </c>
      <c r="BF133" s="62">
        <f>Цены1!$G$35</f>
        <v>10</v>
      </c>
      <c r="BJ133" s="388"/>
      <c r="BK133" s="49">
        <f>Цены1!G155</f>
        <v>0</v>
      </c>
      <c r="BL133" s="49">
        <f>Цены1!F155</f>
        <v>0</v>
      </c>
      <c r="BM133" s="52">
        <f>Цены1!$G$33</f>
        <v>30</v>
      </c>
      <c r="BN133" s="53">
        <f>Цены1!$G$34</f>
        <v>20</v>
      </c>
      <c r="BO133" s="62">
        <f>Цены1!$G$35</f>
        <v>10</v>
      </c>
      <c r="BS133" s="388"/>
      <c r="BT133" s="49">
        <f>Цены1!G154</f>
        <v>0</v>
      </c>
      <c r="BU133" s="49">
        <f>Цены1!F154</f>
        <v>0</v>
      </c>
      <c r="BV133" s="52">
        <f>Цены1!$G$33</f>
        <v>30</v>
      </c>
      <c r="BW133" s="53">
        <f>Цены1!$G$34</f>
        <v>20</v>
      </c>
      <c r="BX133" s="62">
        <f>Цены1!$G$35</f>
        <v>10</v>
      </c>
      <c r="CB133" s="214"/>
      <c r="CC133" s="388"/>
      <c r="CD133" s="49">
        <f>Цены1!G134</f>
        <v>0</v>
      </c>
      <c r="CE133" s="49">
        <f>Цены1!F134</f>
        <v>0</v>
      </c>
      <c r="CF133" s="52">
        <f>Цены1!$G$33</f>
        <v>30</v>
      </c>
      <c r="CG133" s="53">
        <f>Цены1!$G$34</f>
        <v>20</v>
      </c>
      <c r="CH133" s="62">
        <f>Цены1!$G$35</f>
        <v>10</v>
      </c>
      <c r="CN133" s="388"/>
      <c r="CO133" s="49">
        <f>Цены1!G135</f>
        <v>0</v>
      </c>
      <c r="CP133" s="49">
        <f>Цены1!F135</f>
        <v>0</v>
      </c>
      <c r="CQ133" s="52">
        <f>Цены1!$G$33</f>
        <v>30</v>
      </c>
      <c r="CR133" s="53">
        <f>Цены1!$G$34</f>
        <v>20</v>
      </c>
      <c r="CS133" s="62">
        <f>Цены1!$G$35</f>
        <v>10</v>
      </c>
      <c r="CY133" s="388"/>
      <c r="CZ133" s="49">
        <f>Цены1!G136</f>
        <v>0</v>
      </c>
      <c r="DA133" s="49">
        <f>Цены1!F136</f>
        <v>0</v>
      </c>
      <c r="DB133" s="52">
        <f>Цены1!$G$33</f>
        <v>30</v>
      </c>
      <c r="DC133" s="53">
        <f>Цены1!$G$34</f>
        <v>20</v>
      </c>
      <c r="DD133" s="62">
        <f>Цены1!$G$35</f>
        <v>10</v>
      </c>
    </row>
    <row r="134" spans="1:111" s="32" customFormat="1">
      <c r="A134" s="363" t="s">
        <v>0</v>
      </c>
      <c r="B134" s="367" t="s">
        <v>1</v>
      </c>
      <c r="C134" s="80"/>
      <c r="D134" s="372" t="s">
        <v>2</v>
      </c>
      <c r="E134" s="372" t="s">
        <v>107</v>
      </c>
      <c r="F134" s="370" t="s">
        <v>108</v>
      </c>
      <c r="G134" s="370" t="s">
        <v>109</v>
      </c>
      <c r="H134" s="370" t="s">
        <v>110</v>
      </c>
      <c r="I134" s="370" t="s">
        <v>111</v>
      </c>
      <c r="J134" s="370" t="s">
        <v>112</v>
      </c>
      <c r="K134" s="370" t="s">
        <v>113</v>
      </c>
      <c r="L134" s="370" t="s">
        <v>114</v>
      </c>
      <c r="M134" s="370" t="s">
        <v>115</v>
      </c>
      <c r="N134" s="370" t="s">
        <v>138</v>
      </c>
      <c r="O134" s="123"/>
      <c r="P134" s="371" t="s">
        <v>116</v>
      </c>
      <c r="Q134" s="370" t="s">
        <v>117</v>
      </c>
      <c r="R134" s="370" t="s">
        <v>149</v>
      </c>
      <c r="S134" s="370" t="s">
        <v>140</v>
      </c>
      <c r="T134" s="370" t="s">
        <v>141</v>
      </c>
      <c r="U134" s="370" t="s">
        <v>148</v>
      </c>
      <c r="V134" s="370" t="s">
        <v>145</v>
      </c>
      <c r="W134" s="370" t="s">
        <v>146</v>
      </c>
      <c r="X134" s="370" t="s">
        <v>147</v>
      </c>
      <c r="Y134" s="371" t="s">
        <v>116</v>
      </c>
      <c r="Z134" s="370" t="s">
        <v>117</v>
      </c>
      <c r="AA134" s="370" t="s">
        <v>149</v>
      </c>
      <c r="AB134" s="370" t="s">
        <v>140</v>
      </c>
      <c r="AC134" s="370" t="s">
        <v>141</v>
      </c>
      <c r="AD134" s="370" t="s">
        <v>148</v>
      </c>
      <c r="AE134" s="370" t="s">
        <v>145</v>
      </c>
      <c r="AF134" s="370" t="s">
        <v>146</v>
      </c>
      <c r="AG134" s="370" t="s">
        <v>147</v>
      </c>
      <c r="AH134" s="367"/>
      <c r="AI134" s="371" t="s">
        <v>116</v>
      </c>
      <c r="AJ134" s="370" t="s">
        <v>117</v>
      </c>
      <c r="AK134" s="370" t="s">
        <v>149</v>
      </c>
      <c r="AL134" s="370" t="s">
        <v>140</v>
      </c>
      <c r="AM134" s="370" t="s">
        <v>141</v>
      </c>
      <c r="AN134" s="370" t="s">
        <v>148</v>
      </c>
      <c r="AO134" s="370" t="s">
        <v>145</v>
      </c>
      <c r="AP134" s="370" t="s">
        <v>146</v>
      </c>
      <c r="AQ134" s="370" t="s">
        <v>147</v>
      </c>
      <c r="AR134" s="371" t="s">
        <v>116</v>
      </c>
      <c r="AS134" s="370" t="s">
        <v>117</v>
      </c>
      <c r="AT134" s="370" t="s">
        <v>149</v>
      </c>
      <c r="AU134" s="370" t="s">
        <v>140</v>
      </c>
      <c r="AV134" s="370" t="s">
        <v>141</v>
      </c>
      <c r="AW134" s="370" t="s">
        <v>148</v>
      </c>
      <c r="AX134" s="370" t="s">
        <v>145</v>
      </c>
      <c r="AY134" s="370" t="s">
        <v>146</v>
      </c>
      <c r="AZ134" s="370" t="s">
        <v>147</v>
      </c>
      <c r="BA134" s="371" t="s">
        <v>116</v>
      </c>
      <c r="BB134" s="370" t="s">
        <v>117</v>
      </c>
      <c r="BC134" s="370" t="s">
        <v>149</v>
      </c>
      <c r="BD134" s="370" t="s">
        <v>140</v>
      </c>
      <c r="BE134" s="370" t="s">
        <v>141</v>
      </c>
      <c r="BF134" s="370" t="s">
        <v>148</v>
      </c>
      <c r="BG134" s="370" t="s">
        <v>145</v>
      </c>
      <c r="BH134" s="370" t="s">
        <v>146</v>
      </c>
      <c r="BI134" s="370" t="s">
        <v>147</v>
      </c>
      <c r="BJ134" s="371" t="s">
        <v>116</v>
      </c>
      <c r="BK134" s="370" t="s">
        <v>117</v>
      </c>
      <c r="BL134" s="370" t="s">
        <v>149</v>
      </c>
      <c r="BM134" s="370" t="s">
        <v>140</v>
      </c>
      <c r="BN134" s="370" t="s">
        <v>141</v>
      </c>
      <c r="BO134" s="370" t="s">
        <v>148</v>
      </c>
      <c r="BP134" s="370" t="s">
        <v>145</v>
      </c>
      <c r="BQ134" s="370" t="s">
        <v>146</v>
      </c>
      <c r="BR134" s="370" t="s">
        <v>147</v>
      </c>
      <c r="BS134" s="371" t="s">
        <v>116</v>
      </c>
      <c r="BT134" s="370" t="s">
        <v>117</v>
      </c>
      <c r="BU134" s="370" t="s">
        <v>149</v>
      </c>
      <c r="BV134" s="370" t="s">
        <v>140</v>
      </c>
      <c r="BW134" s="370" t="s">
        <v>141</v>
      </c>
      <c r="BX134" s="370" t="s">
        <v>148</v>
      </c>
      <c r="BY134" s="370" t="s">
        <v>145</v>
      </c>
      <c r="BZ134" s="370" t="s">
        <v>146</v>
      </c>
      <c r="CA134" s="370" t="s">
        <v>147</v>
      </c>
      <c r="CB134" s="215"/>
      <c r="CC134" s="371" t="s">
        <v>116</v>
      </c>
      <c r="CD134" s="370" t="s">
        <v>117</v>
      </c>
      <c r="CE134" s="370" t="s">
        <v>149</v>
      </c>
      <c r="CF134" s="370" t="s">
        <v>140</v>
      </c>
      <c r="CG134" s="370" t="s">
        <v>141</v>
      </c>
      <c r="CH134" s="370" t="s">
        <v>148</v>
      </c>
      <c r="CI134" s="370" t="s">
        <v>145</v>
      </c>
      <c r="CJ134" s="370" t="s">
        <v>163</v>
      </c>
      <c r="CK134" s="370" t="s">
        <v>164</v>
      </c>
      <c r="CL134" s="370" t="s">
        <v>147</v>
      </c>
      <c r="CM134" s="221"/>
      <c r="CN134" s="371" t="s">
        <v>116</v>
      </c>
      <c r="CO134" s="370" t="s">
        <v>117</v>
      </c>
      <c r="CP134" s="370" t="s">
        <v>149</v>
      </c>
      <c r="CQ134" s="370" t="s">
        <v>140</v>
      </c>
      <c r="CR134" s="370" t="s">
        <v>141</v>
      </c>
      <c r="CS134" s="370" t="s">
        <v>148</v>
      </c>
      <c r="CT134" s="370" t="s">
        <v>145</v>
      </c>
      <c r="CU134" s="370" t="s">
        <v>163</v>
      </c>
      <c r="CV134" s="370" t="s">
        <v>164</v>
      </c>
      <c r="CW134" s="370" t="s">
        <v>147</v>
      </c>
      <c r="CX134" s="223"/>
      <c r="CY134" s="371" t="s">
        <v>116</v>
      </c>
      <c r="CZ134" s="370" t="s">
        <v>117</v>
      </c>
      <c r="DA134" s="370" t="s">
        <v>149</v>
      </c>
      <c r="DB134" s="370" t="s">
        <v>140</v>
      </c>
      <c r="DC134" s="370" t="s">
        <v>141</v>
      </c>
      <c r="DD134" s="370" t="s">
        <v>148</v>
      </c>
      <c r="DE134" s="370" t="s">
        <v>145</v>
      </c>
      <c r="DF134" s="370" t="s">
        <v>163</v>
      </c>
      <c r="DG134" s="370" t="s">
        <v>164</v>
      </c>
    </row>
    <row r="135" spans="1:111" s="32" customFormat="1" ht="15.45" thickBot="1">
      <c r="A135" s="364"/>
      <c r="B135" s="368"/>
      <c r="C135" s="81" t="s">
        <v>340</v>
      </c>
      <c r="D135" s="373"/>
      <c r="E135" s="373"/>
      <c r="F135" s="370"/>
      <c r="G135" s="370"/>
      <c r="H135" s="370"/>
      <c r="I135" s="370"/>
      <c r="J135" s="370"/>
      <c r="K135" s="370"/>
      <c r="L135" s="370"/>
      <c r="M135" s="370"/>
      <c r="N135" s="370"/>
      <c r="O135" s="122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68"/>
      <c r="AI135" s="370"/>
      <c r="AJ135" s="370"/>
      <c r="AK135" s="370"/>
      <c r="AL135" s="370"/>
      <c r="AM135" s="370"/>
      <c r="AN135" s="370"/>
      <c r="AO135" s="370"/>
      <c r="AP135" s="370"/>
      <c r="AQ135" s="370"/>
      <c r="AR135" s="370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0"/>
      <c r="BD135" s="370"/>
      <c r="BE135" s="370"/>
      <c r="BF135" s="370"/>
      <c r="BG135" s="370"/>
      <c r="BH135" s="370"/>
      <c r="BI135" s="370"/>
      <c r="BJ135" s="370"/>
      <c r="BK135" s="370"/>
      <c r="BL135" s="370"/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0"/>
      <c r="BZ135" s="370"/>
      <c r="CA135" s="370"/>
      <c r="CB135" s="216"/>
      <c r="CC135" s="370"/>
      <c r="CD135" s="370"/>
      <c r="CE135" s="370"/>
      <c r="CF135" s="370"/>
      <c r="CG135" s="370"/>
      <c r="CH135" s="370"/>
      <c r="CI135" s="370"/>
      <c r="CJ135" s="370"/>
      <c r="CK135" s="370"/>
      <c r="CL135" s="370"/>
      <c r="CM135" s="221"/>
      <c r="CN135" s="370"/>
      <c r="CO135" s="370"/>
      <c r="CP135" s="370"/>
      <c r="CQ135" s="370"/>
      <c r="CR135" s="370"/>
      <c r="CS135" s="370"/>
      <c r="CT135" s="370"/>
      <c r="CU135" s="370"/>
      <c r="CV135" s="370"/>
      <c r="CW135" s="370"/>
      <c r="CX135" s="223"/>
      <c r="CY135" s="370"/>
      <c r="CZ135" s="370"/>
      <c r="DA135" s="370"/>
      <c r="DB135" s="370"/>
      <c r="DC135" s="370"/>
      <c r="DD135" s="370"/>
      <c r="DE135" s="370"/>
      <c r="DF135" s="370"/>
      <c r="DG135" s="370"/>
    </row>
    <row r="136" spans="1:111" s="32" customFormat="1"/>
    <row r="137" spans="1:111" s="32" customFormat="1"/>
    <row r="138" spans="1:111" s="32" customFormat="1" ht="29.6">
      <c r="B138" s="22" t="s">
        <v>597</v>
      </c>
      <c r="C138" s="210"/>
      <c r="D138" s="21" t="s">
        <v>12</v>
      </c>
      <c r="E138" s="7">
        <v>0.26200000000000001</v>
      </c>
      <c r="F138" s="13">
        <v>5</v>
      </c>
      <c r="G138" s="339">
        <f t="shared" ref="G138:G139" si="338">(100-F138)/100</f>
        <v>0.95</v>
      </c>
      <c r="H138" s="339">
        <v>1.1000000000000001</v>
      </c>
      <c r="I138" s="339">
        <v>1.05</v>
      </c>
      <c r="J138" s="339">
        <v>1</v>
      </c>
      <c r="K138" s="338">
        <v>1.2</v>
      </c>
      <c r="L138" s="338">
        <v>10</v>
      </c>
      <c r="M138" s="338">
        <v>1.1000000000000001</v>
      </c>
      <c r="N138" s="137">
        <f>CEILING(E138*M138*Цены1!$E$45,1)</f>
        <v>87</v>
      </c>
      <c r="CN138" s="33">
        <f>CEILING($E138*CO$2,1)</f>
        <v>131</v>
      </c>
      <c r="CO138" s="55">
        <f>CEILING($E138*CP$2*CR$2,1)</f>
        <v>30</v>
      </c>
      <c r="CP138" s="33">
        <f t="shared" ref="CP138" si="339">CN138+CO138+$L138</f>
        <v>171</v>
      </c>
      <c r="CQ138" s="33">
        <v>1</v>
      </c>
      <c r="CR138" s="33">
        <f>CP138*$H138</f>
        <v>188.10000000000002</v>
      </c>
      <c r="CS138" s="33">
        <f t="shared" ref="CS138" si="340">CT138*$G138</f>
        <v>197.6</v>
      </c>
      <c r="CT138" s="33">
        <f t="shared" ref="CT138" si="341">CEILING(CR138*$I138/$G138*$J138*CQ138,1)</f>
        <v>208</v>
      </c>
      <c r="CU138" s="33">
        <f t="shared" ref="CU138" si="342">CT138+$N138</f>
        <v>295</v>
      </c>
      <c r="CV138" s="33">
        <f t="shared" ref="CV138" si="343">CT138+$N138*2</f>
        <v>382</v>
      </c>
    </row>
    <row r="139" spans="1:111" s="32" customFormat="1" ht="29.6">
      <c r="B139" s="22" t="s">
        <v>598</v>
      </c>
      <c r="C139" s="82"/>
      <c r="D139" s="21" t="s">
        <v>12</v>
      </c>
      <c r="E139" s="7">
        <v>0.437</v>
      </c>
      <c r="F139" s="13">
        <v>5</v>
      </c>
      <c r="G139" s="339">
        <f t="shared" si="338"/>
        <v>0.95</v>
      </c>
      <c r="H139" s="339">
        <v>1.1000000000000001</v>
      </c>
      <c r="I139" s="339">
        <v>1.05</v>
      </c>
      <c r="J139" s="339">
        <v>1</v>
      </c>
      <c r="K139" s="338">
        <v>1.2</v>
      </c>
      <c r="L139" s="338">
        <v>10</v>
      </c>
      <c r="M139" s="338">
        <v>1.1000000000000001</v>
      </c>
      <c r="N139" s="137">
        <f>CEILING(E139*M139*Цены1!$E$45,1)</f>
        <v>144</v>
      </c>
      <c r="CN139" s="33">
        <f>CEILING($E139*CO$2,1)</f>
        <v>218</v>
      </c>
      <c r="CO139" s="55">
        <f>CEILING($E139*CP$2*CS$2,1)</f>
        <v>25</v>
      </c>
      <c r="CP139" s="33">
        <f t="shared" ref="CP139" si="344">CN139+CO139+$L139</f>
        <v>253</v>
      </c>
      <c r="CQ139" s="33">
        <v>1</v>
      </c>
      <c r="CR139" s="33">
        <f t="shared" ref="CR139" si="345">CP139*$H139</f>
        <v>278.3</v>
      </c>
      <c r="CS139" s="33">
        <f t="shared" ref="CS139" si="346">CT139*$G139</f>
        <v>292.59999999999997</v>
      </c>
      <c r="CT139" s="33">
        <f t="shared" ref="CT139" si="347">CEILING(CR139*$I139/$G139*$J139*CQ139,1)</f>
        <v>308</v>
      </c>
      <c r="CU139" s="33">
        <f t="shared" ref="CU139" si="348">CT139+$N139</f>
        <v>452</v>
      </c>
      <c r="CV139" s="33">
        <f t="shared" ref="CV139" si="349">CT139+$N139*2</f>
        <v>596</v>
      </c>
    </row>
    <row r="140" spans="1:111">
      <c r="A140" s="32"/>
      <c r="B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P140" s="32"/>
      <c r="Q140" s="32"/>
      <c r="R140" s="32"/>
      <c r="S140" s="32"/>
      <c r="T140" s="32"/>
      <c r="U140" s="32"/>
      <c r="V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C140" s="32"/>
      <c r="CD140" s="32"/>
      <c r="CE140" s="32"/>
      <c r="CF140" s="32"/>
      <c r="CG140" s="32"/>
      <c r="CH140" s="32"/>
      <c r="CI140" s="32"/>
      <c r="CK140" s="32"/>
      <c r="CL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</row>
    <row r="141" spans="1:111">
      <c r="A141" s="32"/>
      <c r="B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P141" s="32"/>
      <c r="Q141" s="32"/>
      <c r="R141" s="32"/>
      <c r="S141" s="32"/>
      <c r="T141" s="32"/>
      <c r="U141" s="32"/>
      <c r="V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C141" s="32"/>
      <c r="CD141" s="32"/>
      <c r="CE141" s="32"/>
      <c r="CF141" s="32"/>
      <c r="CG141" s="32"/>
      <c r="CH141" s="32"/>
      <c r="CI141" s="32"/>
      <c r="CK141" s="32"/>
      <c r="CL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</row>
    <row r="142" spans="1:111">
      <c r="B142" s="32" t="s">
        <v>606</v>
      </c>
    </row>
    <row r="145" spans="4:111">
      <c r="CN145" s="32"/>
      <c r="CX145"/>
      <c r="CY145"/>
      <c r="CZ145"/>
      <c r="DA145"/>
      <c r="DB145"/>
      <c r="DC145"/>
      <c r="DD145"/>
      <c r="DE145"/>
      <c r="DF145"/>
      <c r="DG145"/>
    </row>
    <row r="146" spans="4:111">
      <c r="CN146" s="32"/>
      <c r="CX146"/>
      <c r="CY146"/>
      <c r="CZ146"/>
      <c r="DA146"/>
      <c r="DB146"/>
      <c r="DC146"/>
      <c r="DD146"/>
      <c r="DE146"/>
      <c r="DF146"/>
      <c r="DG146"/>
    </row>
    <row r="147" spans="4:111">
      <c r="CN147" s="32"/>
      <c r="CX147"/>
      <c r="CY147"/>
      <c r="CZ147"/>
      <c r="DA147"/>
      <c r="DB147"/>
      <c r="DC147"/>
      <c r="DD147"/>
      <c r="DE147"/>
      <c r="DF147"/>
      <c r="DG147"/>
    </row>
    <row r="148" spans="4:111">
      <c r="CN148" s="32"/>
      <c r="CX148"/>
      <c r="CY148"/>
      <c r="CZ148"/>
      <c r="DA148"/>
      <c r="DB148"/>
      <c r="DC148"/>
      <c r="DD148"/>
      <c r="DE148"/>
      <c r="DF148"/>
      <c r="DG148"/>
    </row>
    <row r="156" spans="4:111" ht="18.649999999999999">
      <c r="D156" s="18" t="s">
        <v>123</v>
      </c>
      <c r="E156" s="16"/>
      <c r="F156" s="16"/>
      <c r="G156" s="16"/>
      <c r="H156" s="16"/>
    </row>
    <row r="157" spans="4:111">
      <c r="D157" s="16" t="s">
        <v>124</v>
      </c>
      <c r="E157" s="16"/>
      <c r="F157" s="23">
        <v>85</v>
      </c>
      <c r="G157" s="16"/>
      <c r="H157" s="16"/>
      <c r="L157" s="29"/>
    </row>
    <row r="158" spans="4:111">
      <c r="D158" s="16" t="s">
        <v>125</v>
      </c>
      <c r="E158" s="16"/>
      <c r="F158" s="23">
        <v>7</v>
      </c>
      <c r="G158" s="16"/>
      <c r="H158" s="16"/>
      <c r="L158" s="29"/>
    </row>
    <row r="159" spans="4:111">
      <c r="D159" s="16" t="s">
        <v>126</v>
      </c>
      <c r="E159" s="16"/>
      <c r="F159" s="23">
        <v>6.5</v>
      </c>
      <c r="G159" s="16"/>
      <c r="H159" s="16"/>
      <c r="L159" s="29"/>
    </row>
    <row r="160" spans="4:111">
      <c r="D160" s="16" t="s">
        <v>127</v>
      </c>
      <c r="E160" s="16"/>
      <c r="F160" s="23">
        <v>3</v>
      </c>
      <c r="G160" s="16"/>
      <c r="H160" s="16"/>
      <c r="L160" s="29"/>
    </row>
    <row r="161" spans="4:12">
      <c r="D161" s="16" t="s">
        <v>128</v>
      </c>
      <c r="E161" s="16"/>
      <c r="F161" s="27">
        <f>F157*F158/F159*F160</f>
        <v>274.61538461538458</v>
      </c>
      <c r="G161" s="16"/>
      <c r="H161" s="16">
        <f>F161*1.1/0.85</f>
        <v>355.38461538461542</v>
      </c>
      <c r="L161" s="30"/>
    </row>
    <row r="162" spans="4:12">
      <c r="D162" s="16" t="s">
        <v>129</v>
      </c>
      <c r="E162" s="16"/>
      <c r="F162" s="24">
        <v>1.08</v>
      </c>
      <c r="G162" s="24">
        <v>1</v>
      </c>
      <c r="H162" s="16"/>
      <c r="L162" s="30"/>
    </row>
    <row r="163" spans="4:12">
      <c r="D163" s="16" t="s">
        <v>130</v>
      </c>
      <c r="E163" s="16"/>
      <c r="F163" s="27">
        <f>F161*F162</f>
        <v>296.58461538461535</v>
      </c>
      <c r="G163" s="16"/>
      <c r="H163" s="16"/>
      <c r="L163" s="30"/>
    </row>
    <row r="164" spans="4:12">
      <c r="D164" s="16" t="s">
        <v>131</v>
      </c>
      <c r="E164" s="16"/>
      <c r="F164" s="16">
        <v>160</v>
      </c>
      <c r="G164" s="16"/>
      <c r="H164" s="16"/>
      <c r="L164" s="28"/>
    </row>
  </sheetData>
  <protectedRanges>
    <protectedRange sqref="AH5:AH121 B138:D139 CM5:CM7 CX5:CX7 B124:D127 B130:D130 D128:D129 A5:D121" name="Цены номенклатуры"/>
  </protectedRanges>
  <customSheetViews>
    <customSheetView guid="{88CDD111-9372-4879-9711-CC07122EF82D}" scale="96" state="hidden">
      <pane xSplit="14" ySplit="4" topLeftCell="AR38" activePane="bottomRight" state="frozen"/>
      <selection pane="bottomRight" activeCell="C41" sqref="C41"/>
      <pageMargins left="0.7" right="0.7" top="0.75" bottom="0.75" header="0.3" footer="0.3"/>
      <pageSetup paperSize="9" orientation="portrait" verticalDpi="0" r:id="rId1"/>
    </customSheetView>
  </customSheetViews>
  <mergeCells count="309">
    <mergeCell ref="CY1:CY2"/>
    <mergeCell ref="CN1:CN2"/>
    <mergeCell ref="CC1:CC2"/>
    <mergeCell ref="BS1:BS2"/>
    <mergeCell ref="BJ1:BJ2"/>
    <mergeCell ref="BA1:BA2"/>
    <mergeCell ref="AI1:AI2"/>
    <mergeCell ref="Y1:Y2"/>
    <mergeCell ref="P1:P2"/>
    <mergeCell ref="AR1:AR2"/>
    <mergeCell ref="DA134:DA135"/>
    <mergeCell ref="DB134:DB135"/>
    <mergeCell ref="DC134:DC135"/>
    <mergeCell ref="DD134:DD135"/>
    <mergeCell ref="DE134:DE135"/>
    <mergeCell ref="DF134:DF135"/>
    <mergeCell ref="DG134:DG135"/>
    <mergeCell ref="CQ134:CQ135"/>
    <mergeCell ref="CR134:CR135"/>
    <mergeCell ref="CS134:CS135"/>
    <mergeCell ref="CT134:CT135"/>
    <mergeCell ref="CU134:CU135"/>
    <mergeCell ref="CV134:CV135"/>
    <mergeCell ref="CW134:CW135"/>
    <mergeCell ref="CY134:CY135"/>
    <mergeCell ref="CZ134:CZ135"/>
    <mergeCell ref="CH134:CH135"/>
    <mergeCell ref="CI134:CI135"/>
    <mergeCell ref="CJ134:CJ135"/>
    <mergeCell ref="CK134:CK135"/>
    <mergeCell ref="CL134:CL135"/>
    <mergeCell ref="CN134:CN135"/>
    <mergeCell ref="CO134:CO135"/>
    <mergeCell ref="CP134:CP135"/>
    <mergeCell ref="BX134:BX135"/>
    <mergeCell ref="BY134:BY135"/>
    <mergeCell ref="BZ134:BZ135"/>
    <mergeCell ref="CA134:CA135"/>
    <mergeCell ref="CC134:CC135"/>
    <mergeCell ref="CD134:CD135"/>
    <mergeCell ref="CE134:CE135"/>
    <mergeCell ref="CF134:CF135"/>
    <mergeCell ref="CG134:CG135"/>
    <mergeCell ref="BP134:BP135"/>
    <mergeCell ref="BQ134:BQ135"/>
    <mergeCell ref="BR134:BR135"/>
    <mergeCell ref="BS134:BS135"/>
    <mergeCell ref="BT134:BT135"/>
    <mergeCell ref="BU134:BU135"/>
    <mergeCell ref="BV134:BV135"/>
    <mergeCell ref="BW134:BW135"/>
    <mergeCell ref="BG134:BG135"/>
    <mergeCell ref="BH134:BH135"/>
    <mergeCell ref="BI134:BI135"/>
    <mergeCell ref="BJ134:BJ135"/>
    <mergeCell ref="BK134:BK135"/>
    <mergeCell ref="BL134:BL135"/>
    <mergeCell ref="BM134:BM135"/>
    <mergeCell ref="BN134:BN135"/>
    <mergeCell ref="BO134:BO135"/>
    <mergeCell ref="BA134:BA135"/>
    <mergeCell ref="BB134:BB135"/>
    <mergeCell ref="BC134:BC135"/>
    <mergeCell ref="BD134:BD135"/>
    <mergeCell ref="BE134:BE135"/>
    <mergeCell ref="BF134:BF135"/>
    <mergeCell ref="AP134:AP135"/>
    <mergeCell ref="AQ134:AQ135"/>
    <mergeCell ref="AR134:AR135"/>
    <mergeCell ref="AS134:AS135"/>
    <mergeCell ref="AT134:AT135"/>
    <mergeCell ref="AU134:AU135"/>
    <mergeCell ref="AV134:AV135"/>
    <mergeCell ref="AW134:AW135"/>
    <mergeCell ref="AX134:AX135"/>
    <mergeCell ref="AI134:AI135"/>
    <mergeCell ref="AJ134:AJ135"/>
    <mergeCell ref="AK134:AK135"/>
    <mergeCell ref="AL134:AL135"/>
    <mergeCell ref="AM134:AM135"/>
    <mergeCell ref="AN134:AN135"/>
    <mergeCell ref="AO134:AO135"/>
    <mergeCell ref="AY134:AY135"/>
    <mergeCell ref="AZ134:AZ135"/>
    <mergeCell ref="Z134:Z135"/>
    <mergeCell ref="AA134:AA135"/>
    <mergeCell ref="AB134:AB135"/>
    <mergeCell ref="AC134:AC135"/>
    <mergeCell ref="AD134:AD135"/>
    <mergeCell ref="AE134:AE135"/>
    <mergeCell ref="AF134:AF135"/>
    <mergeCell ref="AG134:AG135"/>
    <mergeCell ref="AH134:AH135"/>
    <mergeCell ref="CY132:CY133"/>
    <mergeCell ref="A134:A135"/>
    <mergeCell ref="B134:B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Y134:Y135"/>
    <mergeCell ref="CX119:CX121"/>
    <mergeCell ref="P132:P133"/>
    <mergeCell ref="Y132:Y133"/>
    <mergeCell ref="AI132:AI133"/>
    <mergeCell ref="AR132:AR133"/>
    <mergeCell ref="BA132:BA133"/>
    <mergeCell ref="BJ132:BJ133"/>
    <mergeCell ref="BS132:BS133"/>
    <mergeCell ref="CC132:CC133"/>
    <mergeCell ref="CN132:CN133"/>
    <mergeCell ref="CX92:CX94"/>
    <mergeCell ref="CX95:CX97"/>
    <mergeCell ref="CX98:CX100"/>
    <mergeCell ref="CX101:CX103"/>
    <mergeCell ref="CX104:CX106"/>
    <mergeCell ref="CX107:CX109"/>
    <mergeCell ref="CX110:CX112"/>
    <mergeCell ref="CX113:CX115"/>
    <mergeCell ref="CX116:CX118"/>
    <mergeCell ref="CX65:CX67"/>
    <mergeCell ref="CX68:CX70"/>
    <mergeCell ref="CX71:CX73"/>
    <mergeCell ref="CX74:CX76"/>
    <mergeCell ref="CX77:CX79"/>
    <mergeCell ref="CX80:CX82"/>
    <mergeCell ref="CX83:CX85"/>
    <mergeCell ref="CX86:CX88"/>
    <mergeCell ref="CX89:CX91"/>
    <mergeCell ref="DD3:DD4"/>
    <mergeCell ref="DE3:DE4"/>
    <mergeCell ref="DF3:DF4"/>
    <mergeCell ref="DG3:DG4"/>
    <mergeCell ref="CX8:CX10"/>
    <mergeCell ref="CX11:CX13"/>
    <mergeCell ref="CX14:CX16"/>
    <mergeCell ref="CX17:CX19"/>
    <mergeCell ref="CM113:CM115"/>
    <mergeCell ref="CM92:CM94"/>
    <mergeCell ref="CM95:CM97"/>
    <mergeCell ref="CM98:CM100"/>
    <mergeCell ref="CM101:CM103"/>
    <mergeCell ref="CM104:CM106"/>
    <mergeCell ref="CM107:CM109"/>
    <mergeCell ref="CM110:CM112"/>
    <mergeCell ref="CM59:CM61"/>
    <mergeCell ref="CM62:CM64"/>
    <mergeCell ref="CM65:CM67"/>
    <mergeCell ref="CM68:CM70"/>
    <mergeCell ref="CM71:CM73"/>
    <mergeCell ref="CM74:CM76"/>
    <mergeCell ref="CM77:CM79"/>
    <mergeCell ref="CM80:CM82"/>
    <mergeCell ref="CM116:CM118"/>
    <mergeCell ref="CM119:CM121"/>
    <mergeCell ref="CY3:CY4"/>
    <mergeCell ref="CZ3:CZ4"/>
    <mergeCell ref="DA3:DA4"/>
    <mergeCell ref="DB3:DB4"/>
    <mergeCell ref="DC3:DC4"/>
    <mergeCell ref="CX20:CX22"/>
    <mergeCell ref="CX23:CX25"/>
    <mergeCell ref="CX26:CX28"/>
    <mergeCell ref="CX29:CX31"/>
    <mergeCell ref="CX32:CX34"/>
    <mergeCell ref="CX35:CX37"/>
    <mergeCell ref="CX38:CX40"/>
    <mergeCell ref="CX41:CX43"/>
    <mergeCell ref="CX44:CX46"/>
    <mergeCell ref="CX47:CX49"/>
    <mergeCell ref="CX50:CX52"/>
    <mergeCell ref="CX53:CX55"/>
    <mergeCell ref="CX56:CX58"/>
    <mergeCell ref="CX59:CX61"/>
    <mergeCell ref="CX62:CX64"/>
    <mergeCell ref="CM86:CM88"/>
    <mergeCell ref="CM89:CM91"/>
    <mergeCell ref="CM83:CM85"/>
    <mergeCell ref="CM32:CM34"/>
    <mergeCell ref="CM35:CM37"/>
    <mergeCell ref="CM38:CM40"/>
    <mergeCell ref="CM41:CM43"/>
    <mergeCell ref="CM44:CM46"/>
    <mergeCell ref="CM47:CM49"/>
    <mergeCell ref="CM50:CM52"/>
    <mergeCell ref="CM53:CM55"/>
    <mergeCell ref="CM56:CM58"/>
    <mergeCell ref="CB7:CB9"/>
    <mergeCell ref="CM8:CM10"/>
    <mergeCell ref="CM11:CM13"/>
    <mergeCell ref="CM14:CM16"/>
    <mergeCell ref="CM17:CM19"/>
    <mergeCell ref="CM20:CM22"/>
    <mergeCell ref="CM23:CM25"/>
    <mergeCell ref="CM26:CM28"/>
    <mergeCell ref="CM29:CM31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Q3:Q4"/>
    <mergeCell ref="K3:K4"/>
    <mergeCell ref="L3:L4"/>
    <mergeCell ref="M3:M4"/>
    <mergeCell ref="N3:N4"/>
    <mergeCell ref="P3:P4"/>
    <mergeCell ref="AF3:AF4"/>
    <mergeCell ref="AG3:AG4"/>
    <mergeCell ref="AI3:AI4"/>
    <mergeCell ref="AA3:AA4"/>
    <mergeCell ref="AB3:AB4"/>
    <mergeCell ref="AC3:AC4"/>
    <mergeCell ref="AD3:AD4"/>
    <mergeCell ref="AE3:AE4"/>
    <mergeCell ref="W3:W4"/>
    <mergeCell ref="X3:X4"/>
    <mergeCell ref="U3:U4"/>
    <mergeCell ref="Y3:Y4"/>
    <mergeCell ref="Z3:Z4"/>
    <mergeCell ref="R3:R4"/>
    <mergeCell ref="S3:S4"/>
    <mergeCell ref="V3:V4"/>
    <mergeCell ref="T3:T4"/>
    <mergeCell ref="AR3:AR4"/>
    <mergeCell ref="AS3:AS4"/>
    <mergeCell ref="AT3:AT4"/>
    <mergeCell ref="AU3:AU4"/>
    <mergeCell ref="AO3:AO4"/>
    <mergeCell ref="AP3:AP4"/>
    <mergeCell ref="AQ3:AQ4"/>
    <mergeCell ref="AH3:AH4"/>
    <mergeCell ref="AJ3:AJ4"/>
    <mergeCell ref="AK3:AK4"/>
    <mergeCell ref="AL3:AL4"/>
    <mergeCell ref="AM3:AM4"/>
    <mergeCell ref="AN3:AN4"/>
    <mergeCell ref="BA3:BA4"/>
    <mergeCell ref="BB3:BB4"/>
    <mergeCell ref="BC3:BC4"/>
    <mergeCell ref="AV3:AV4"/>
    <mergeCell ref="AW3:AW4"/>
    <mergeCell ref="AX3:AX4"/>
    <mergeCell ref="AY3:AY4"/>
    <mergeCell ref="AZ3:AZ4"/>
    <mergeCell ref="BI3:BI4"/>
    <mergeCell ref="BJ3:BJ4"/>
    <mergeCell ref="BK3:BK4"/>
    <mergeCell ref="BL3:BL4"/>
    <mergeCell ref="BD3:BD4"/>
    <mergeCell ref="BE3:BE4"/>
    <mergeCell ref="BF3:BF4"/>
    <mergeCell ref="BG3:BG4"/>
    <mergeCell ref="BH3:BH4"/>
    <mergeCell ref="BR3:BR4"/>
    <mergeCell ref="BS3:BS4"/>
    <mergeCell ref="BT3:BT4"/>
    <mergeCell ref="BU3:BU4"/>
    <mergeCell ref="BM3:BM4"/>
    <mergeCell ref="BN3:BN4"/>
    <mergeCell ref="BO3:BO4"/>
    <mergeCell ref="BP3:BP4"/>
    <mergeCell ref="BQ3:BQ4"/>
    <mergeCell ref="CA3:CA4"/>
    <mergeCell ref="CC3:CC4"/>
    <mergeCell ref="CD3:CD4"/>
    <mergeCell ref="BV3:BV4"/>
    <mergeCell ref="BW3:BW4"/>
    <mergeCell ref="BX3:BX4"/>
    <mergeCell ref="BY3:BY4"/>
    <mergeCell ref="BZ3:BZ4"/>
    <mergeCell ref="CK3:CK4"/>
    <mergeCell ref="CL3:CL4"/>
    <mergeCell ref="CJ3:CJ4"/>
    <mergeCell ref="CW3:CW4"/>
    <mergeCell ref="CO3:CO4"/>
    <mergeCell ref="CP3:CP4"/>
    <mergeCell ref="CQ3:CQ4"/>
    <mergeCell ref="CR3:CR4"/>
    <mergeCell ref="CS3:CS4"/>
    <mergeCell ref="CN3:CN4"/>
    <mergeCell ref="CE3:CE4"/>
    <mergeCell ref="CF3:CF4"/>
    <mergeCell ref="CG3:CG4"/>
    <mergeCell ref="CH3:CH4"/>
    <mergeCell ref="CI3:CI4"/>
    <mergeCell ref="CT3:CT4"/>
    <mergeCell ref="CU3:CU4"/>
    <mergeCell ref="CV3:CV4"/>
  </mergeCells>
  <pageMargins left="0.7" right="0.7" top="0.75" bottom="0.75" header="0.3" footer="0.3"/>
  <pageSetup paperSize="9" orientation="portrait" verticalDpi="20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1"/>
  <sheetViews>
    <sheetView topLeftCell="A7" zoomScale="120" zoomScaleNormal="120" workbookViewId="0">
      <selection activeCell="X33" sqref="X33:Y33"/>
    </sheetView>
  </sheetViews>
  <sheetFormatPr defaultRowHeight="14.8"/>
  <cols>
    <col min="1" max="1" width="4.77734375" customWidth="1"/>
    <col min="2" max="3" width="3.88671875" customWidth="1"/>
    <col min="4" max="4" width="2.88671875" customWidth="1"/>
    <col min="5" max="5" width="4.5546875" customWidth="1"/>
    <col min="6" max="6" width="5.21875" customWidth="1"/>
    <col min="7" max="7" width="6.6640625" customWidth="1"/>
    <col min="8" max="8" width="13" customWidth="1"/>
    <col min="9" max="9" width="7.21875" customWidth="1"/>
    <col min="10" max="10" width="5.33203125" customWidth="1"/>
    <col min="11" max="11" width="4" customWidth="1"/>
    <col min="12" max="12" width="4.77734375" style="32" customWidth="1"/>
    <col min="13" max="13" width="4.5546875" style="32" customWidth="1"/>
    <col min="14" max="14" width="7.6640625" customWidth="1"/>
    <col min="15" max="15" width="8.21875" customWidth="1"/>
    <col min="16" max="16" width="5" customWidth="1"/>
    <col min="17" max="17" width="4.33203125" customWidth="1"/>
    <col min="18" max="18" width="5.5546875" customWidth="1"/>
    <col min="19" max="19" width="2.88671875" customWidth="1"/>
    <col min="20" max="20" width="6.109375" customWidth="1"/>
    <col min="21" max="21" width="5.44140625" customWidth="1"/>
    <col min="22" max="22" width="7.33203125" customWidth="1"/>
    <col min="23" max="23" width="5.44140625" customWidth="1"/>
    <col min="24" max="24" width="8.109375" customWidth="1"/>
    <col min="25" max="25" width="5.6640625" customWidth="1"/>
  </cols>
  <sheetData>
    <row r="1" spans="1:29" ht="17.399999999999999" customHeight="1">
      <c r="A1" s="32"/>
      <c r="B1" s="32"/>
      <c r="C1" s="32"/>
      <c r="D1" s="72"/>
      <c r="F1" s="72"/>
      <c r="G1" s="72"/>
      <c r="H1" s="462" t="s">
        <v>166</v>
      </c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AA1" s="303">
        <v>123</v>
      </c>
    </row>
    <row r="2" spans="1:29" ht="2.6" customHeight="1">
      <c r="A2" s="32"/>
      <c r="B2" s="32"/>
      <c r="C2" s="72"/>
      <c r="D2" s="72"/>
      <c r="E2" s="209" t="s">
        <v>637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9" ht="14.8" customHeight="1">
      <c r="A3" s="32"/>
      <c r="B3" s="32"/>
      <c r="C3" s="32"/>
      <c r="D3" s="73"/>
      <c r="E3" s="209"/>
      <c r="F3" s="209"/>
      <c r="G3" s="461" t="s">
        <v>638</v>
      </c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209"/>
    </row>
    <row r="4" spans="1:29" ht="17.399999999999999" customHeight="1">
      <c r="A4" s="32"/>
      <c r="B4" s="32"/>
      <c r="C4" s="32"/>
      <c r="D4" s="32"/>
      <c r="E4" s="93"/>
      <c r="F4" s="93"/>
      <c r="G4" s="461" t="s">
        <v>635</v>
      </c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297"/>
    </row>
    <row r="5" spans="1:29" ht="14.15" customHeight="1">
      <c r="A5" s="32"/>
      <c r="B5" s="391" t="s">
        <v>397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V5" s="468">
        <v>44734</v>
      </c>
      <c r="W5" s="468"/>
      <c r="X5" s="468"/>
    </row>
    <row r="6" spans="1:29" ht="3.9" customHeight="1" thickBot="1"/>
    <row r="7" spans="1:29" s="89" customFormat="1" ht="21.9" customHeight="1" thickBot="1">
      <c r="A7" s="456" t="s">
        <v>374</v>
      </c>
      <c r="B7" s="457"/>
      <c r="C7" s="457"/>
      <c r="D7" s="457"/>
      <c r="E7" s="457"/>
      <c r="F7" s="457"/>
      <c r="G7" s="457"/>
      <c r="H7" s="457"/>
      <c r="I7" s="458"/>
      <c r="J7" s="441" t="s">
        <v>381</v>
      </c>
      <c r="K7" s="446"/>
      <c r="L7" s="441" t="s">
        <v>385</v>
      </c>
      <c r="M7" s="442"/>
      <c r="N7" s="442"/>
      <c r="O7" s="442"/>
      <c r="P7" s="442"/>
      <c r="Q7" s="442"/>
      <c r="R7" s="442"/>
      <c r="S7" s="446"/>
      <c r="T7" s="441" t="s">
        <v>391</v>
      </c>
      <c r="U7" s="442"/>
      <c r="V7" s="441" t="s">
        <v>392</v>
      </c>
      <c r="W7" s="442"/>
      <c r="X7" s="441" t="s">
        <v>393</v>
      </c>
      <c r="Y7" s="443"/>
    </row>
    <row r="8" spans="1:29" s="32" customFormat="1" ht="21.25" customHeight="1" thickBot="1">
      <c r="A8" s="432" t="s">
        <v>375</v>
      </c>
      <c r="B8" s="433"/>
      <c r="C8" s="433"/>
      <c r="D8" s="433"/>
      <c r="E8" s="433"/>
      <c r="F8" s="433"/>
      <c r="G8" s="433"/>
      <c r="H8" s="433"/>
      <c r="I8" s="433"/>
      <c r="J8" s="447" t="s">
        <v>382</v>
      </c>
      <c r="K8" s="448"/>
      <c r="L8" s="447" t="s">
        <v>382</v>
      </c>
      <c r="M8" s="448"/>
      <c r="N8" s="447" t="s">
        <v>382</v>
      </c>
      <c r="O8" s="448"/>
      <c r="P8" s="447" t="s">
        <v>388</v>
      </c>
      <c r="Q8" s="448"/>
      <c r="R8" s="447" t="s">
        <v>154</v>
      </c>
      <c r="S8" s="448"/>
      <c r="T8" s="444" t="s">
        <v>414</v>
      </c>
      <c r="U8" s="445"/>
      <c r="V8" s="447" t="s">
        <v>389</v>
      </c>
      <c r="W8" s="448"/>
      <c r="X8" s="447" t="s">
        <v>390</v>
      </c>
      <c r="Y8" s="453"/>
    </row>
    <row r="9" spans="1:29" s="32" customFormat="1" ht="11.6" customHeight="1">
      <c r="A9" s="434" t="s">
        <v>376</v>
      </c>
      <c r="B9" s="435"/>
      <c r="C9" s="435"/>
      <c r="D9" s="435"/>
      <c r="E9" s="435"/>
      <c r="F9" s="435"/>
      <c r="G9" s="435"/>
      <c r="H9" s="435"/>
      <c r="I9" s="435"/>
      <c r="J9" s="415" t="s">
        <v>377</v>
      </c>
      <c r="K9" s="416"/>
      <c r="L9" s="415" t="s">
        <v>377</v>
      </c>
      <c r="M9" s="416"/>
      <c r="N9" s="415" t="s">
        <v>377</v>
      </c>
      <c r="O9" s="416"/>
      <c r="P9" s="430" t="s">
        <v>386</v>
      </c>
      <c r="Q9" s="431"/>
      <c r="R9" s="430" t="s">
        <v>387</v>
      </c>
      <c r="S9" s="431"/>
      <c r="T9" s="430" t="s">
        <v>386</v>
      </c>
      <c r="U9" s="431"/>
      <c r="V9" s="431"/>
      <c r="W9" s="431"/>
      <c r="X9" s="431"/>
      <c r="Y9" s="454"/>
    </row>
    <row r="10" spans="1:29" s="90" customFormat="1" ht="10.3" customHeight="1">
      <c r="A10" s="436" t="s">
        <v>413</v>
      </c>
      <c r="B10" s="437"/>
      <c r="C10" s="437"/>
      <c r="D10" s="437"/>
      <c r="E10" s="437"/>
      <c r="F10" s="437"/>
      <c r="G10" s="437"/>
      <c r="H10" s="437"/>
      <c r="I10" s="438"/>
      <c r="J10" s="397">
        <v>140</v>
      </c>
      <c r="K10" s="398"/>
      <c r="L10" s="397">
        <v>140</v>
      </c>
      <c r="M10" s="398"/>
      <c r="N10" s="397">
        <v>140</v>
      </c>
      <c r="O10" s="398"/>
      <c r="P10" s="397">
        <v>275</v>
      </c>
      <c r="Q10" s="398"/>
      <c r="R10" s="397">
        <v>275</v>
      </c>
      <c r="S10" s="398"/>
      <c r="T10" s="397">
        <v>275</v>
      </c>
      <c r="U10" s="398"/>
      <c r="V10" s="397">
        <v>275</v>
      </c>
      <c r="W10" s="398"/>
      <c r="X10" s="397">
        <v>275</v>
      </c>
      <c r="Y10" s="455"/>
      <c r="AC10" s="90" t="s">
        <v>394</v>
      </c>
    </row>
    <row r="11" spans="1:29" s="32" customFormat="1" ht="10.3" customHeight="1">
      <c r="A11" s="439" t="s">
        <v>378</v>
      </c>
      <c r="B11" s="440"/>
      <c r="C11" s="440"/>
      <c r="D11" s="440"/>
      <c r="E11" s="440"/>
      <c r="F11" s="440"/>
      <c r="G11" s="440"/>
      <c r="H11" s="440"/>
      <c r="I11" s="440"/>
      <c r="J11" s="417">
        <v>0.5</v>
      </c>
      <c r="K11" s="418"/>
      <c r="L11" s="417">
        <v>0.4</v>
      </c>
      <c r="M11" s="418"/>
      <c r="N11" s="417">
        <v>0.5</v>
      </c>
      <c r="O11" s="418"/>
      <c r="P11" s="417">
        <v>0.5</v>
      </c>
      <c r="Q11" s="418"/>
      <c r="R11" s="417">
        <v>0.45</v>
      </c>
      <c r="S11" s="418"/>
      <c r="T11" s="417">
        <v>0.5</v>
      </c>
      <c r="U11" s="418"/>
      <c r="V11" s="417">
        <v>0.5</v>
      </c>
      <c r="W11" s="418"/>
      <c r="X11" s="417">
        <v>0.5</v>
      </c>
      <c r="Y11" s="451"/>
    </row>
    <row r="12" spans="1:29" s="32" customFormat="1" ht="10.95" customHeight="1">
      <c r="A12" s="439" t="s">
        <v>379</v>
      </c>
      <c r="B12" s="440"/>
      <c r="C12" s="440"/>
      <c r="D12" s="440"/>
      <c r="E12" s="440"/>
      <c r="F12" s="440"/>
      <c r="G12" s="440"/>
      <c r="H12" s="440"/>
      <c r="I12" s="440"/>
      <c r="J12" s="417">
        <v>1</v>
      </c>
      <c r="K12" s="419"/>
      <c r="L12" s="417">
        <v>5</v>
      </c>
      <c r="M12" s="419"/>
      <c r="N12" s="417">
        <v>10</v>
      </c>
      <c r="O12" s="419"/>
      <c r="P12" s="417">
        <v>10</v>
      </c>
      <c r="Q12" s="419"/>
      <c r="R12" s="417">
        <v>10</v>
      </c>
      <c r="S12" s="419"/>
      <c r="T12" s="417">
        <v>15</v>
      </c>
      <c r="U12" s="419"/>
      <c r="V12" s="417">
        <v>25</v>
      </c>
      <c r="W12" s="419"/>
      <c r="X12" s="417">
        <v>25</v>
      </c>
      <c r="Y12" s="451"/>
    </row>
    <row r="13" spans="1:29" s="32" customFormat="1" ht="11.6" customHeight="1" thickBot="1">
      <c r="A13" s="449" t="s">
        <v>380</v>
      </c>
      <c r="B13" s="450"/>
      <c r="C13" s="450"/>
      <c r="D13" s="450"/>
      <c r="E13" s="450"/>
      <c r="F13" s="450"/>
      <c r="G13" s="450"/>
      <c r="H13" s="450"/>
      <c r="I13" s="450"/>
      <c r="J13" s="420">
        <v>10</v>
      </c>
      <c r="K13" s="421"/>
      <c r="L13" s="420">
        <v>10</v>
      </c>
      <c r="M13" s="421"/>
      <c r="N13" s="420">
        <v>20</v>
      </c>
      <c r="O13" s="421"/>
      <c r="P13" s="420">
        <v>25</v>
      </c>
      <c r="Q13" s="421"/>
      <c r="R13" s="420">
        <v>25</v>
      </c>
      <c r="S13" s="421"/>
      <c r="T13" s="420">
        <v>30</v>
      </c>
      <c r="U13" s="421"/>
      <c r="V13" s="420">
        <v>50</v>
      </c>
      <c r="W13" s="421"/>
      <c r="X13" s="420">
        <v>50</v>
      </c>
      <c r="Y13" s="452"/>
    </row>
    <row r="14" spans="1:29" ht="12.9" customHeight="1">
      <c r="A14" s="422" t="s">
        <v>170</v>
      </c>
      <c r="B14" s="423"/>
      <c r="C14" s="423"/>
      <c r="D14" s="423"/>
      <c r="E14" s="423"/>
      <c r="F14" s="423"/>
      <c r="G14" s="423"/>
      <c r="H14" s="424"/>
      <c r="I14" s="428" t="s">
        <v>171</v>
      </c>
      <c r="J14" s="464" t="s">
        <v>383</v>
      </c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5"/>
    </row>
    <row r="15" spans="1:29" ht="0.65" customHeight="1" thickBot="1">
      <c r="A15" s="425"/>
      <c r="B15" s="426"/>
      <c r="C15" s="426"/>
      <c r="D15" s="426"/>
      <c r="E15" s="426"/>
      <c r="F15" s="426"/>
      <c r="G15" s="426"/>
      <c r="H15" s="427"/>
      <c r="I15" s="429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7"/>
    </row>
    <row r="16" spans="1:29" s="32" customFormat="1">
      <c r="A16" s="413" t="s">
        <v>626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101"/>
      <c r="U16" s="101"/>
      <c r="V16" s="101"/>
      <c r="W16" s="101"/>
      <c r="X16" s="101"/>
      <c r="Y16" s="102"/>
    </row>
    <row r="17" spans="1:25" s="91" customFormat="1" ht="10.95" customHeight="1">
      <c r="A17" s="393" t="str">
        <f>'Расчёт цен'!C37</f>
        <v xml:space="preserve">Металлочерепица  Испанская Дюна 530(457) </v>
      </c>
      <c r="B17" s="394"/>
      <c r="C17" s="394"/>
      <c r="D17" s="394"/>
      <c r="E17" s="394"/>
      <c r="F17" s="394"/>
      <c r="G17" s="394"/>
      <c r="H17" s="394"/>
      <c r="I17" s="92" t="s">
        <v>181</v>
      </c>
      <c r="J17" s="395" t="s">
        <v>384</v>
      </c>
      <c r="K17" s="396"/>
      <c r="L17" s="395"/>
      <c r="M17" s="396"/>
      <c r="N17" s="395">
        <f>'Расчёт цен'!AO37</f>
        <v>912</v>
      </c>
      <c r="O17" s="396"/>
      <c r="P17" s="395">
        <f>'Расчёт цен'!BY37</f>
        <v>2012</v>
      </c>
      <c r="Q17" s="396"/>
      <c r="R17" s="395" t="s">
        <v>384</v>
      </c>
      <c r="S17" s="396"/>
      <c r="T17" s="395">
        <f>'Расчёт цен'!BP37</f>
        <v>2496</v>
      </c>
      <c r="U17" s="396"/>
      <c r="V17" s="395">
        <f>'Расчёт цен'!BG37</f>
        <v>2656</v>
      </c>
      <c r="W17" s="396"/>
      <c r="X17" s="395">
        <f>'Расчёт цен'!AX37</f>
        <v>2731</v>
      </c>
      <c r="Y17" s="459"/>
    </row>
    <row r="18" spans="1:25" s="91" customFormat="1" ht="10.3" customHeight="1">
      <c r="A18" s="393" t="str">
        <f>'Расчёт цен'!C41</f>
        <v xml:space="preserve">Металлочерепица М-Люкс 350 1180(1100)**      </v>
      </c>
      <c r="B18" s="394"/>
      <c r="C18" s="394"/>
      <c r="D18" s="394"/>
      <c r="E18" s="394"/>
      <c r="F18" s="394"/>
      <c r="G18" s="394"/>
      <c r="H18" s="394"/>
      <c r="I18" s="92" t="s">
        <v>181</v>
      </c>
      <c r="J18" s="395" t="s">
        <v>384</v>
      </c>
      <c r="K18" s="396"/>
      <c r="L18" s="395">
        <f>'Расчёт цен'!V41</f>
        <v>546</v>
      </c>
      <c r="M18" s="396"/>
      <c r="N18" s="395">
        <f>'Расчёт цен'!AO41</f>
        <v>552</v>
      </c>
      <c r="O18" s="396"/>
      <c r="P18" s="395">
        <f>'Расчёт цен'!BY41</f>
        <v>1382</v>
      </c>
      <c r="Q18" s="396"/>
      <c r="R18" s="395" t="s">
        <v>384</v>
      </c>
      <c r="S18" s="396"/>
      <c r="T18" s="395">
        <f>'Расчёт цен'!BP41</f>
        <v>1748</v>
      </c>
      <c r="U18" s="396"/>
      <c r="V18" s="395">
        <f>'Расчёт цен'!BG41</f>
        <v>1922</v>
      </c>
      <c r="W18" s="396"/>
      <c r="X18" s="395">
        <f>'Расчёт цен'!AX41</f>
        <v>1975</v>
      </c>
      <c r="Y18" s="459"/>
    </row>
    <row r="19" spans="1:25" s="91" customFormat="1" ht="10.3" customHeight="1">
      <c r="A19" s="393" t="s">
        <v>418</v>
      </c>
      <c r="B19" s="394"/>
      <c r="C19" s="394"/>
      <c r="D19" s="394"/>
      <c r="E19" s="394" t="s">
        <v>418</v>
      </c>
      <c r="F19" s="394"/>
      <c r="G19" s="394"/>
      <c r="H19" s="394"/>
      <c r="I19" s="92" t="s">
        <v>419</v>
      </c>
      <c r="J19" s="395" t="s">
        <v>384</v>
      </c>
      <c r="K19" s="396"/>
      <c r="L19" s="395" t="s">
        <v>384</v>
      </c>
      <c r="M19" s="396"/>
      <c r="N19" s="395" t="s">
        <v>384</v>
      </c>
      <c r="O19" s="396"/>
      <c r="P19" s="395" t="s">
        <v>384</v>
      </c>
      <c r="Q19" s="396"/>
      <c r="R19" s="395" t="s">
        <v>384</v>
      </c>
      <c r="S19" s="396"/>
      <c r="T19" s="395" t="s">
        <v>420</v>
      </c>
      <c r="U19" s="396"/>
      <c r="V19" s="395" t="s">
        <v>384</v>
      </c>
      <c r="W19" s="396"/>
      <c r="X19" s="395" t="s">
        <v>421</v>
      </c>
      <c r="Y19" s="459"/>
    </row>
    <row r="20" spans="1:25" s="91" customFormat="1" ht="9" customHeight="1">
      <c r="A20" s="393" t="str">
        <f>'Расчёт цен'!C107</f>
        <v xml:space="preserve">Профнастил кровельный R18  1130(1100)    </v>
      </c>
      <c r="B20" s="394"/>
      <c r="C20" s="394"/>
      <c r="D20" s="394"/>
      <c r="E20" s="394"/>
      <c r="F20" s="394"/>
      <c r="G20" s="394"/>
      <c r="H20" s="394"/>
      <c r="I20" s="92" t="s">
        <v>181</v>
      </c>
      <c r="J20" s="395">
        <f>'Расчёт цен'!CI107</f>
        <v>506</v>
      </c>
      <c r="K20" s="396"/>
      <c r="L20" s="395">
        <f>'Расчёт цен'!V107</f>
        <v>546</v>
      </c>
      <c r="M20" s="396"/>
      <c r="N20" s="395">
        <f>'Расчёт цен'!AO107</f>
        <v>552</v>
      </c>
      <c r="O20" s="396"/>
      <c r="P20" s="395">
        <f>'Расчёт цен'!BY107</f>
        <v>1382</v>
      </c>
      <c r="Q20" s="396"/>
      <c r="R20" s="395">
        <f>T20</f>
        <v>1748</v>
      </c>
      <c r="S20" s="396"/>
      <c r="T20" s="395">
        <f>'Расчёт цен'!BP107</f>
        <v>1748</v>
      </c>
      <c r="U20" s="396"/>
      <c r="V20" s="395">
        <f>'Расчёт цен'!BG107</f>
        <v>1922</v>
      </c>
      <c r="W20" s="396"/>
      <c r="X20" s="395">
        <f>'Расчёт цен'!AX107</f>
        <v>1975</v>
      </c>
      <c r="Y20" s="459"/>
    </row>
    <row r="21" spans="1:25" s="91" customFormat="1" ht="10.95" customHeight="1">
      <c r="A21" s="393" t="str">
        <f>'Расчёт цен'!C51</f>
        <v xml:space="preserve">Плоский лист -  ширина 1250     </v>
      </c>
      <c r="B21" s="394"/>
      <c r="C21" s="394"/>
      <c r="D21" s="394"/>
      <c r="E21" s="394"/>
      <c r="F21" s="394"/>
      <c r="G21" s="394"/>
      <c r="H21" s="394"/>
      <c r="I21" s="92" t="s">
        <v>181</v>
      </c>
      <c r="J21" s="395">
        <f>'Расчёт цен'!CI51</f>
        <v>465</v>
      </c>
      <c r="K21" s="396"/>
      <c r="L21" s="395"/>
      <c r="M21" s="396"/>
      <c r="N21" s="395">
        <f>'Расчёт цен'!AO51</f>
        <v>516</v>
      </c>
      <c r="O21" s="396"/>
      <c r="P21" s="395">
        <f>'Расчёт цен'!BY51</f>
        <v>1290</v>
      </c>
      <c r="Q21" s="396"/>
      <c r="R21" s="395">
        <f>T21</f>
        <v>1629</v>
      </c>
      <c r="S21" s="396"/>
      <c r="T21" s="395">
        <f>'Расчёт цен'!BP51</f>
        <v>1629</v>
      </c>
      <c r="U21" s="396"/>
      <c r="V21" s="395">
        <f>'Расчёт цен'!BG51</f>
        <v>1825</v>
      </c>
      <c r="W21" s="396"/>
      <c r="X21" s="395">
        <f>'Расчёт цен'!AX51</f>
        <v>1876</v>
      </c>
      <c r="Y21" s="459"/>
    </row>
    <row r="22" spans="1:25" s="91" customFormat="1" ht="10.95" customHeight="1" thickBot="1">
      <c r="A22" s="410" t="str">
        <f>'Расчёт цен'!C53</f>
        <v xml:space="preserve">Плоский лист - ширина менее 1250  </v>
      </c>
      <c r="B22" s="411"/>
      <c r="C22" s="411"/>
      <c r="D22" s="411"/>
      <c r="E22" s="411"/>
      <c r="F22" s="411"/>
      <c r="G22" s="411"/>
      <c r="H22" s="412"/>
      <c r="I22" s="100" t="s">
        <v>181</v>
      </c>
      <c r="J22" s="405">
        <f>'Расчёт цен'!CI53</f>
        <v>491</v>
      </c>
      <c r="K22" s="406"/>
      <c r="L22" s="405"/>
      <c r="M22" s="406"/>
      <c r="N22" s="405">
        <f>'Расчёт цен'!AO53</f>
        <v>544</v>
      </c>
      <c r="O22" s="406"/>
      <c r="P22" s="405">
        <f>'Расчёт цен'!BY53</f>
        <v>1357</v>
      </c>
      <c r="Q22" s="406"/>
      <c r="R22" s="405">
        <f>T22</f>
        <v>1713</v>
      </c>
      <c r="S22" s="406"/>
      <c r="T22" s="405">
        <f>'Расчёт цен'!BP53</f>
        <v>1713</v>
      </c>
      <c r="U22" s="406"/>
      <c r="V22" s="405">
        <f>'Расчёт цен'!BG53</f>
        <v>1920</v>
      </c>
      <c r="W22" s="406"/>
      <c r="X22" s="405">
        <f>'Расчёт цен'!AX53</f>
        <v>1973</v>
      </c>
      <c r="Y22" s="460"/>
    </row>
    <row r="23" spans="1:25" ht="11.6" customHeight="1">
      <c r="A23" s="413" t="s">
        <v>347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97"/>
      <c r="U23" s="97"/>
      <c r="V23" s="97"/>
      <c r="W23" s="97"/>
      <c r="X23" s="97"/>
      <c r="Y23" s="98"/>
    </row>
    <row r="24" spans="1:25" ht="10.95" customHeight="1">
      <c r="A24" s="401" t="str">
        <f>'Расчёт цен'!C55</f>
        <v>Пр. ендовый внутр. №1 2000</v>
      </c>
      <c r="B24" s="402"/>
      <c r="C24" s="402"/>
      <c r="D24" s="402"/>
      <c r="E24" s="402"/>
      <c r="F24" s="402"/>
      <c r="G24" s="402"/>
      <c r="H24" s="403"/>
      <c r="I24" s="92" t="s">
        <v>4</v>
      </c>
      <c r="J24" s="395">
        <f>'Расчёт цен'!CI55</f>
        <v>1083</v>
      </c>
      <c r="K24" s="396"/>
      <c r="L24" s="395">
        <f>'Расчёт цен'!V55</f>
        <v>1078</v>
      </c>
      <c r="M24" s="396"/>
      <c r="N24" s="395">
        <f>'Расчёт цен'!AO55</f>
        <v>1160</v>
      </c>
      <c r="O24" s="396"/>
      <c r="P24" s="395">
        <f>'Расчёт цен'!BY55</f>
        <v>2318</v>
      </c>
      <c r="Q24" s="396"/>
      <c r="R24" s="395" t="s">
        <v>384</v>
      </c>
      <c r="S24" s="396"/>
      <c r="T24" s="395">
        <f>'Расчёт цен'!BP55</f>
        <v>2824</v>
      </c>
      <c r="U24" s="396"/>
      <c r="V24" s="395">
        <f>'Расчёт цен'!BG55</f>
        <v>3081</v>
      </c>
      <c r="W24" s="396"/>
      <c r="X24" s="395">
        <f>'Расчёт цен'!AX55</f>
        <v>3165</v>
      </c>
      <c r="Y24" s="459"/>
    </row>
    <row r="25" spans="1:25" ht="10.95" customHeight="1">
      <c r="A25" s="401" t="str">
        <f>'Расчёт цен'!C56</f>
        <v>Пр. ендовый внутр. №2 2000</v>
      </c>
      <c r="B25" s="402"/>
      <c r="C25" s="402"/>
      <c r="D25" s="402"/>
      <c r="E25" s="402"/>
      <c r="F25" s="402"/>
      <c r="G25" s="402"/>
      <c r="H25" s="403"/>
      <c r="I25" s="92" t="s">
        <v>4</v>
      </c>
      <c r="J25" s="395">
        <f>'Расчёт цен'!CI56</f>
        <v>1609</v>
      </c>
      <c r="K25" s="396"/>
      <c r="L25" s="395">
        <f>'Расчёт цен'!V56</f>
        <v>1599</v>
      </c>
      <c r="M25" s="396"/>
      <c r="N25" s="395">
        <f>'Расчёт цен'!AO56</f>
        <v>1728</v>
      </c>
      <c r="O25" s="396"/>
      <c r="P25" s="395">
        <f>'Расчёт цен'!BY56</f>
        <v>3464</v>
      </c>
      <c r="Q25" s="396"/>
      <c r="R25" s="395" t="s">
        <v>384</v>
      </c>
      <c r="S25" s="396"/>
      <c r="T25" s="395">
        <f>'Расчёт цен'!BP56</f>
        <v>4223</v>
      </c>
      <c r="U25" s="396"/>
      <c r="V25" s="395">
        <f>'Расчёт цен'!BG56</f>
        <v>4565</v>
      </c>
      <c r="W25" s="396"/>
      <c r="X25" s="395">
        <f>'Расчёт цен'!AX56</f>
        <v>4690</v>
      </c>
      <c r="Y25" s="459"/>
    </row>
    <row r="26" spans="1:25" ht="10.95" customHeight="1">
      <c r="A26" s="401" t="str">
        <f>'Расчёт цен'!C57</f>
        <v>Пр. ендовый внутр. №3 2000</v>
      </c>
      <c r="B26" s="402"/>
      <c r="C26" s="402"/>
      <c r="D26" s="402"/>
      <c r="E26" s="402"/>
      <c r="F26" s="402"/>
      <c r="G26" s="402"/>
      <c r="H26" s="403"/>
      <c r="I26" s="92" t="s">
        <v>4</v>
      </c>
      <c r="J26" s="395">
        <f>'Расчёт цен'!CI57</f>
        <v>2405</v>
      </c>
      <c r="K26" s="396"/>
      <c r="L26" s="395">
        <f>'Расчёт цен'!V57</f>
        <v>2392</v>
      </c>
      <c r="M26" s="396"/>
      <c r="N26" s="395">
        <f>'Расчёт цен'!AO57</f>
        <v>2586</v>
      </c>
      <c r="O26" s="396"/>
      <c r="P26" s="395">
        <f>'Расчёт цен'!BY57</f>
        <v>5217</v>
      </c>
      <c r="Q26" s="396"/>
      <c r="R26" s="395" t="s">
        <v>384</v>
      </c>
      <c r="S26" s="396"/>
      <c r="T26" s="395">
        <f>'Расчёт цен'!BP57</f>
        <v>6367</v>
      </c>
      <c r="U26" s="396"/>
      <c r="V26" s="395">
        <f>'Расчёт цен'!BG57</f>
        <v>6817</v>
      </c>
      <c r="W26" s="396"/>
      <c r="X26" s="395">
        <f>'Расчёт цен'!AX57</f>
        <v>7004</v>
      </c>
      <c r="Y26" s="459"/>
    </row>
    <row r="27" spans="1:25" ht="10.95" customHeight="1">
      <c r="A27" s="401" t="str">
        <f>'Расчёт цен'!C58</f>
        <v>Пр. ендовый накл. №1   2000</v>
      </c>
      <c r="B27" s="402"/>
      <c r="C27" s="402"/>
      <c r="D27" s="402"/>
      <c r="E27" s="402"/>
      <c r="F27" s="402"/>
      <c r="G27" s="402"/>
      <c r="H27" s="403"/>
      <c r="I27" s="92" t="s">
        <v>4</v>
      </c>
      <c r="J27" s="395">
        <f>'Расчёт цен'!CI58</f>
        <v>816</v>
      </c>
      <c r="K27" s="396"/>
      <c r="L27" s="395">
        <f>'Расчёт цен'!V58</f>
        <v>814</v>
      </c>
      <c r="M27" s="396"/>
      <c r="N27" s="395">
        <f>'Расчёт цен'!AO58</f>
        <v>875</v>
      </c>
      <c r="O27" s="396"/>
      <c r="P27" s="395">
        <f>'Расчёт цен'!BY58</f>
        <v>1739</v>
      </c>
      <c r="Q27" s="396"/>
      <c r="R27" s="395" t="s">
        <v>384</v>
      </c>
      <c r="S27" s="396"/>
      <c r="T27" s="395">
        <f>'Расчёт цен'!BP58</f>
        <v>2117</v>
      </c>
      <c r="U27" s="396"/>
      <c r="V27" s="395">
        <f>'Расчёт цен'!BG58</f>
        <v>2309</v>
      </c>
      <c r="W27" s="396"/>
      <c r="X27" s="395">
        <f>'Расчёт цен'!AX58</f>
        <v>2372</v>
      </c>
      <c r="Y27" s="459"/>
    </row>
    <row r="28" spans="1:25" ht="10.95" customHeight="1">
      <c r="A28" s="401" t="str">
        <f>'Расчёт цен'!C59</f>
        <v>Пр. ендовый накл. №2 2000</v>
      </c>
      <c r="B28" s="402"/>
      <c r="C28" s="402"/>
      <c r="D28" s="402"/>
      <c r="E28" s="402"/>
      <c r="F28" s="402"/>
      <c r="G28" s="402"/>
      <c r="H28" s="403"/>
      <c r="I28" s="92" t="s">
        <v>4</v>
      </c>
      <c r="J28" s="395">
        <f>'Расчёт цен'!CI59</f>
        <v>919</v>
      </c>
      <c r="K28" s="396"/>
      <c r="L28" s="395">
        <f>'Расчёт цен'!V59</f>
        <v>916</v>
      </c>
      <c r="M28" s="396"/>
      <c r="N28" s="395">
        <f>'Расчёт цен'!AO59</f>
        <v>985</v>
      </c>
      <c r="O28" s="396"/>
      <c r="P28" s="395">
        <f>'Расчёт цен'!BY59</f>
        <v>1960</v>
      </c>
      <c r="Q28" s="396"/>
      <c r="R28" s="395" t="s">
        <v>384</v>
      </c>
      <c r="S28" s="396"/>
      <c r="T28" s="395">
        <f>'Расчёт цен'!BP59</f>
        <v>2386</v>
      </c>
      <c r="U28" s="396"/>
      <c r="V28" s="395">
        <f>'Расчёт цен'!BG59</f>
        <v>2605</v>
      </c>
      <c r="W28" s="396"/>
      <c r="X28" s="395">
        <f>'Расчёт цен'!AX59</f>
        <v>2674</v>
      </c>
      <c r="Y28" s="459"/>
    </row>
    <row r="29" spans="1:25" ht="10.95" customHeight="1">
      <c r="A29" s="401" t="str">
        <f>'Расчёт цен'!C61</f>
        <v xml:space="preserve">Заглушка для п/конька конусная  </v>
      </c>
      <c r="B29" s="402"/>
      <c r="C29" s="402"/>
      <c r="D29" s="402"/>
      <c r="E29" s="402"/>
      <c r="F29" s="402"/>
      <c r="G29" s="402"/>
      <c r="H29" s="403"/>
      <c r="I29" s="92" t="s">
        <v>4</v>
      </c>
      <c r="J29" s="395" t="s">
        <v>384</v>
      </c>
      <c r="K29" s="396"/>
      <c r="L29" s="395" t="s">
        <v>384</v>
      </c>
      <c r="M29" s="396"/>
      <c r="N29" s="395">
        <f>'Расчёт цен'!AO61</f>
        <v>508</v>
      </c>
      <c r="O29" s="396"/>
      <c r="P29" s="395">
        <f>'Расчёт цен'!BY61</f>
        <v>720</v>
      </c>
      <c r="Q29" s="396"/>
      <c r="R29" s="395" t="s">
        <v>384</v>
      </c>
      <c r="S29" s="396"/>
      <c r="T29" s="395">
        <f>'Расчёт цен'!BP61</f>
        <v>813</v>
      </c>
      <c r="U29" s="396"/>
      <c r="V29" s="395">
        <f>'Расчёт цен'!BG61</f>
        <v>879</v>
      </c>
      <c r="W29" s="396"/>
      <c r="X29" s="395">
        <f>'Расчёт цен'!AX61</f>
        <v>899</v>
      </c>
      <c r="Y29" s="459"/>
    </row>
    <row r="30" spans="1:25" ht="10.95" customHeight="1">
      <c r="A30" s="401" t="str">
        <f>'Расчёт цен'!C62</f>
        <v xml:space="preserve">Заглушка для п/конька </v>
      </c>
      <c r="B30" s="402"/>
      <c r="C30" s="402"/>
      <c r="D30" s="402"/>
      <c r="E30" s="402"/>
      <c r="F30" s="402"/>
      <c r="G30" s="402"/>
      <c r="H30" s="403"/>
      <c r="I30" s="92" t="s">
        <v>4</v>
      </c>
      <c r="J30" s="395" t="s">
        <v>384</v>
      </c>
      <c r="K30" s="396"/>
      <c r="L30" s="395" t="s">
        <v>384</v>
      </c>
      <c r="M30" s="396"/>
      <c r="N30" s="395">
        <f>'Расчёт цен'!AO62</f>
        <v>269</v>
      </c>
      <c r="O30" s="396"/>
      <c r="P30" s="395">
        <f>'Расчёт цен'!BY62</f>
        <v>423</v>
      </c>
      <c r="Q30" s="396"/>
      <c r="R30" s="395" t="s">
        <v>384</v>
      </c>
      <c r="S30" s="396"/>
      <c r="T30" s="395">
        <f>'Расчёт цен'!BP62</f>
        <v>490</v>
      </c>
      <c r="U30" s="396"/>
      <c r="V30" s="395">
        <f>'Расчёт цен'!BG62</f>
        <v>533</v>
      </c>
      <c r="W30" s="396"/>
      <c r="X30" s="395">
        <f>'Расчёт цен'!AX62</f>
        <v>546</v>
      </c>
      <c r="Y30" s="459"/>
    </row>
    <row r="31" spans="1:25" ht="10.95" customHeight="1">
      <c r="A31" s="401" t="str">
        <f>'Расчёт цен'!C65</f>
        <v>Пр. карнизный  2000</v>
      </c>
      <c r="B31" s="402"/>
      <c r="C31" s="402"/>
      <c r="D31" s="402"/>
      <c r="E31" s="402"/>
      <c r="F31" s="402"/>
      <c r="G31" s="402"/>
      <c r="H31" s="403"/>
      <c r="I31" s="92" t="s">
        <v>4</v>
      </c>
      <c r="J31" s="395">
        <f>'Расчёт цен'!CI65</f>
        <v>541</v>
      </c>
      <c r="K31" s="396"/>
      <c r="L31" s="395">
        <f>'Расчёт цен'!V65</f>
        <v>539</v>
      </c>
      <c r="M31" s="396"/>
      <c r="N31" s="395">
        <f>'Расчёт цен'!AO65</f>
        <v>579</v>
      </c>
      <c r="O31" s="396"/>
      <c r="P31" s="395">
        <f>'Расчёт цен'!BY65</f>
        <v>1133</v>
      </c>
      <c r="Q31" s="396"/>
      <c r="R31" s="395" t="s">
        <v>384</v>
      </c>
      <c r="S31" s="396"/>
      <c r="T31" s="395">
        <f>'Расчёт цен'!BP65</f>
        <v>1377</v>
      </c>
      <c r="U31" s="396"/>
      <c r="V31" s="395">
        <f>'Расчёт цен'!BG65</f>
        <v>1501</v>
      </c>
      <c r="W31" s="396"/>
      <c r="X31" s="395">
        <f>'Расчёт цен'!AX65</f>
        <v>1541</v>
      </c>
      <c r="Y31" s="459"/>
    </row>
    <row r="32" spans="1:25" ht="10.95" customHeight="1">
      <c r="A32" s="401" t="str">
        <f>'Расчёт цен'!C69</f>
        <v xml:space="preserve">Пр. коньковый №1 2000    </v>
      </c>
      <c r="B32" s="402"/>
      <c r="C32" s="402"/>
      <c r="D32" s="402"/>
      <c r="E32" s="402"/>
      <c r="F32" s="402"/>
      <c r="G32" s="402"/>
      <c r="H32" s="403"/>
      <c r="I32" s="92" t="s">
        <v>4</v>
      </c>
      <c r="J32" s="395">
        <f>'Расчёт цен'!CI69</f>
        <v>816</v>
      </c>
      <c r="K32" s="400"/>
      <c r="L32" s="395">
        <f>'Расчёт цен'!V69</f>
        <v>814</v>
      </c>
      <c r="M32" s="400"/>
      <c r="N32" s="395">
        <f>'Расчёт цен'!AO69</f>
        <v>875</v>
      </c>
      <c r="O32" s="400"/>
      <c r="P32" s="395">
        <f>'Расчёт цен'!BY69</f>
        <v>1739</v>
      </c>
      <c r="Q32" s="400"/>
      <c r="R32" s="395" t="s">
        <v>384</v>
      </c>
      <c r="S32" s="396"/>
      <c r="T32" s="395">
        <f>'Расчёт цен'!BP69</f>
        <v>2117</v>
      </c>
      <c r="U32" s="400"/>
      <c r="V32" s="395">
        <f>'Расчёт цен'!BG69</f>
        <v>2309</v>
      </c>
      <c r="W32" s="400"/>
      <c r="X32" s="395">
        <f>'Расчёт цен'!AX69</f>
        <v>2372</v>
      </c>
      <c r="Y32" s="459"/>
    </row>
    <row r="33" spans="1:26" ht="10.95" customHeight="1">
      <c r="A33" s="401" t="str">
        <f>'Расчёт цен'!C70</f>
        <v xml:space="preserve">Пр. коньковый №2  2000    </v>
      </c>
      <c r="B33" s="402"/>
      <c r="C33" s="402"/>
      <c r="D33" s="402"/>
      <c r="E33" s="402"/>
      <c r="F33" s="402"/>
      <c r="G33" s="402"/>
      <c r="H33" s="403"/>
      <c r="I33" s="92" t="s">
        <v>4</v>
      </c>
      <c r="J33" s="395">
        <f>'Расчёт цен'!CI70</f>
        <v>919</v>
      </c>
      <c r="K33" s="400"/>
      <c r="L33" s="395">
        <f>'Расчёт цен'!V70</f>
        <v>916</v>
      </c>
      <c r="M33" s="400"/>
      <c r="N33" s="395">
        <f>'Расчёт цен'!AO70</f>
        <v>985</v>
      </c>
      <c r="O33" s="400"/>
      <c r="P33" s="395">
        <f>'Расчёт цен'!BY70</f>
        <v>1960</v>
      </c>
      <c r="Q33" s="400"/>
      <c r="R33" s="395" t="s">
        <v>384</v>
      </c>
      <c r="S33" s="396"/>
      <c r="T33" s="395">
        <f>'Расчёт цен'!BP70</f>
        <v>2386</v>
      </c>
      <c r="U33" s="400"/>
      <c r="V33" s="395">
        <f>'Расчёт цен'!BG70</f>
        <v>2605</v>
      </c>
      <c r="W33" s="400"/>
      <c r="X33" s="395">
        <f>'Расчёт цен'!AX70</f>
        <v>2674</v>
      </c>
      <c r="Y33" s="459"/>
    </row>
    <row r="34" spans="1:26" ht="10.95" customHeight="1">
      <c r="A34" s="401" t="str">
        <f>'Расчёт цен'!C71</f>
        <v xml:space="preserve">Пр. коньковый п/к  1250    </v>
      </c>
      <c r="B34" s="402"/>
      <c r="C34" s="402"/>
      <c r="D34" s="402"/>
      <c r="E34" s="402"/>
      <c r="F34" s="402"/>
      <c r="G34" s="402"/>
      <c r="H34" s="403"/>
      <c r="I34" s="92" t="s">
        <v>4</v>
      </c>
      <c r="J34" s="395" t="s">
        <v>384</v>
      </c>
      <c r="K34" s="396"/>
      <c r="L34" s="395" t="s">
        <v>384</v>
      </c>
      <c r="M34" s="396"/>
      <c r="N34" s="395">
        <f>'Расчёт цен'!AO71</f>
        <v>698</v>
      </c>
      <c r="O34" s="400"/>
      <c r="P34" s="395">
        <f>'Расчёт цен'!BY71</f>
        <v>1374</v>
      </c>
      <c r="Q34" s="400"/>
      <c r="R34" s="395" t="s">
        <v>384</v>
      </c>
      <c r="S34" s="396"/>
      <c r="T34" s="395">
        <f>'Расчёт цен'!BP71</f>
        <v>1673</v>
      </c>
      <c r="U34" s="400"/>
      <c r="V34" s="395">
        <f>'Расчёт цен'!BG71</f>
        <v>1825</v>
      </c>
      <c r="W34" s="400"/>
      <c r="X34" s="395">
        <f>'Расчёт цен'!AX71</f>
        <v>1872</v>
      </c>
      <c r="Y34" s="459"/>
    </row>
    <row r="35" spans="1:26" ht="10.95" customHeight="1">
      <c r="A35" s="401" t="str">
        <f>'Расчёт цен'!C91</f>
        <v xml:space="preserve">Пр. снегозадерж.2000    </v>
      </c>
      <c r="B35" s="402"/>
      <c r="C35" s="402"/>
      <c r="D35" s="402"/>
      <c r="E35" s="402"/>
      <c r="F35" s="402"/>
      <c r="G35" s="402"/>
      <c r="H35" s="403"/>
      <c r="I35" s="92" t="s">
        <v>4</v>
      </c>
      <c r="J35" s="395" t="s">
        <v>384</v>
      </c>
      <c r="K35" s="396"/>
      <c r="L35" s="395" t="s">
        <v>384</v>
      </c>
      <c r="M35" s="396"/>
      <c r="N35" s="395">
        <f>'Расчёт цен'!AO91</f>
        <v>955</v>
      </c>
      <c r="O35" s="396"/>
      <c r="P35" s="395">
        <f>'Расчёт цен'!BY91</f>
        <v>1897</v>
      </c>
      <c r="Q35" s="396"/>
      <c r="R35" s="395" t="s">
        <v>384</v>
      </c>
      <c r="S35" s="396"/>
      <c r="T35" s="395">
        <f>'Расчёт цен'!BP91</f>
        <v>2310</v>
      </c>
      <c r="U35" s="396"/>
      <c r="V35" s="395">
        <f>'Расчёт цен'!BG91</f>
        <v>2518</v>
      </c>
      <c r="W35" s="396"/>
      <c r="X35" s="395">
        <f>'Расчёт цен'!AX91</f>
        <v>2588</v>
      </c>
      <c r="Y35" s="459"/>
    </row>
    <row r="36" spans="1:26" ht="10.95" customHeight="1">
      <c r="A36" s="401" t="str">
        <f>'Расчёт цен'!C95</f>
        <v xml:space="preserve">Пр. стыковой ОЗПС - 2000    </v>
      </c>
      <c r="B36" s="402"/>
      <c r="C36" s="402"/>
      <c r="D36" s="402"/>
      <c r="E36" s="402"/>
      <c r="F36" s="402"/>
      <c r="G36" s="402"/>
      <c r="H36" s="403"/>
      <c r="I36" s="92" t="s">
        <v>4</v>
      </c>
      <c r="J36" s="395">
        <f>'Расчёт цен'!CI95</f>
        <v>1055</v>
      </c>
      <c r="K36" s="396"/>
      <c r="L36" s="395">
        <f>'Расчёт цен'!V95</f>
        <v>1054</v>
      </c>
      <c r="M36" s="396"/>
      <c r="N36" s="395">
        <f>'Расчёт цен'!AO95</f>
        <v>1135</v>
      </c>
      <c r="O36" s="396"/>
      <c r="P36" s="395">
        <f>'Расчёт цен'!BY95</f>
        <v>2261</v>
      </c>
      <c r="Q36" s="396"/>
      <c r="R36" s="395" t="s">
        <v>384</v>
      </c>
      <c r="S36" s="396"/>
      <c r="T36" s="395">
        <f>'Расчёт цен'!BP95</f>
        <v>2753</v>
      </c>
      <c r="U36" s="396"/>
      <c r="V36" s="395">
        <f>'Расчёт цен'!BG95</f>
        <v>3005</v>
      </c>
      <c r="W36" s="396"/>
      <c r="X36" s="395">
        <f>'Расчёт цен'!AX95</f>
        <v>3085</v>
      </c>
      <c r="Y36" s="459"/>
    </row>
    <row r="37" spans="1:26" ht="10.95" customHeight="1">
      <c r="A37" s="401" t="str">
        <f>'Расчёт цен'!C98</f>
        <v xml:space="preserve">Пр. торцевой  2000    </v>
      </c>
      <c r="B37" s="402"/>
      <c r="C37" s="402"/>
      <c r="D37" s="402"/>
      <c r="E37" s="402"/>
      <c r="F37" s="402"/>
      <c r="G37" s="402"/>
      <c r="H37" s="403"/>
      <c r="I37" s="92" t="s">
        <v>4</v>
      </c>
      <c r="J37" s="395">
        <f>'Расчёт цен'!CI98</f>
        <v>691</v>
      </c>
      <c r="K37" s="396"/>
      <c r="L37" s="395">
        <f>'Расчёт цен'!V98</f>
        <v>689</v>
      </c>
      <c r="M37" s="396"/>
      <c r="N37" s="395">
        <f>'Расчёт цен'!AO98</f>
        <v>741</v>
      </c>
      <c r="O37" s="396"/>
      <c r="P37" s="395">
        <f>'Расчёт цен'!BY98</f>
        <v>1463</v>
      </c>
      <c r="Q37" s="396"/>
      <c r="R37" s="395" t="s">
        <v>384</v>
      </c>
      <c r="S37" s="396"/>
      <c r="T37" s="395">
        <f>'Расчёт цен'!BP98</f>
        <v>1780</v>
      </c>
      <c r="U37" s="396"/>
      <c r="V37" s="395">
        <f>'Расчёт цен'!BG98</f>
        <v>1941</v>
      </c>
      <c r="W37" s="396"/>
      <c r="X37" s="395">
        <f>'Расчёт цен'!AX98</f>
        <v>1996</v>
      </c>
      <c r="Y37" s="459"/>
    </row>
    <row r="38" spans="1:26" ht="10.95" customHeight="1" thickBot="1">
      <c r="A38" s="410" t="str">
        <f>'Расчёт цен'!C101</f>
        <v xml:space="preserve">Пр. угловой внутр/наружный  2000    </v>
      </c>
      <c r="B38" s="411"/>
      <c r="C38" s="411"/>
      <c r="D38" s="411"/>
      <c r="E38" s="411"/>
      <c r="F38" s="411"/>
      <c r="G38" s="411"/>
      <c r="H38" s="412"/>
      <c r="I38" s="100" t="s">
        <v>4</v>
      </c>
      <c r="J38" s="405">
        <f>'Расчёт цен'!CI101</f>
        <v>541</v>
      </c>
      <c r="K38" s="406"/>
      <c r="L38" s="405">
        <f>'Расчёт цен'!V101</f>
        <v>539</v>
      </c>
      <c r="M38" s="406"/>
      <c r="N38" s="405">
        <f>'Расчёт цен'!AO101</f>
        <v>579</v>
      </c>
      <c r="O38" s="406"/>
      <c r="P38" s="405">
        <f>'Расчёт цен'!BY101</f>
        <v>1133</v>
      </c>
      <c r="Q38" s="406"/>
      <c r="R38" s="405">
        <f>T38</f>
        <v>1377</v>
      </c>
      <c r="S38" s="406"/>
      <c r="T38" s="405">
        <f>'Расчёт цен'!BP101</f>
        <v>1377</v>
      </c>
      <c r="U38" s="406"/>
      <c r="V38" s="405">
        <f>'Расчёт цен'!BG101</f>
        <v>1501</v>
      </c>
      <c r="W38" s="406"/>
      <c r="X38" s="405">
        <f>'Расчёт цен'!AX101</f>
        <v>1541</v>
      </c>
      <c r="Y38" s="460"/>
    </row>
    <row r="39" spans="1:26" s="32" customFormat="1" ht="21.25" customHeight="1">
      <c r="A39" s="95" t="s">
        <v>627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108"/>
      <c r="M39" s="108"/>
      <c r="N39" s="313">
        <v>9003.8017</v>
      </c>
      <c r="O39" s="106" t="s">
        <v>395</v>
      </c>
      <c r="P39" s="108"/>
      <c r="Q39" s="108"/>
      <c r="R39" s="96"/>
      <c r="S39" s="96"/>
      <c r="T39" s="97"/>
      <c r="U39" s="97"/>
      <c r="V39" s="97"/>
      <c r="W39" s="97"/>
      <c r="X39" s="97"/>
      <c r="Y39" s="98"/>
    </row>
    <row r="40" spans="1:26" s="32" customFormat="1" ht="12.25" customHeight="1">
      <c r="A40" s="401" t="str">
        <f>'Расчёт цен'!C115</f>
        <v xml:space="preserve">Софит сплошной/перфорированный 325(306) - 3000    </v>
      </c>
      <c r="B40" s="402"/>
      <c r="C40" s="402"/>
      <c r="D40" s="402"/>
      <c r="E40" s="402"/>
      <c r="F40" s="402"/>
      <c r="G40" s="402"/>
      <c r="H40" s="403"/>
      <c r="I40" s="92" t="s">
        <v>181</v>
      </c>
      <c r="J40" s="395" t="s">
        <v>384</v>
      </c>
      <c r="K40" s="396"/>
      <c r="L40" s="399" t="s">
        <v>417</v>
      </c>
      <c r="M40" s="399"/>
      <c r="N40" s="105">
        <f>'Расчёт цен'!AO113</f>
        <v>790</v>
      </c>
      <c r="O40" s="105">
        <f>'Расчёт цен'!AO115</f>
        <v>897</v>
      </c>
      <c r="P40" s="397">
        <f>'Расчёт цен'!BY115</f>
        <v>2016</v>
      </c>
      <c r="Q40" s="398"/>
      <c r="R40" s="396">
        <f>T40</f>
        <v>2507</v>
      </c>
      <c r="S40" s="400"/>
      <c r="T40" s="397">
        <f>'Расчёт цен'!BP115</f>
        <v>2507</v>
      </c>
      <c r="U40" s="398"/>
      <c r="V40" s="397">
        <f>'Расчёт цен'!BG115</f>
        <v>2669</v>
      </c>
      <c r="W40" s="398"/>
      <c r="X40" s="397">
        <f>'Расчёт цен'!AX115</f>
        <v>2744</v>
      </c>
      <c r="Y40" s="455"/>
    </row>
    <row r="41" spans="1:26" s="32" customFormat="1" ht="11.6" customHeight="1">
      <c r="A41" s="401" t="str">
        <f>'Расчёт цен'!C117</f>
        <v>Софит сплошной/перфорированный 325(306) - размер под заказ</v>
      </c>
      <c r="B41" s="402"/>
      <c r="C41" s="402"/>
      <c r="D41" s="402"/>
      <c r="E41" s="402"/>
      <c r="F41" s="402"/>
      <c r="G41" s="402"/>
      <c r="H41" s="403"/>
      <c r="I41" s="92" t="s">
        <v>181</v>
      </c>
      <c r="J41" s="395" t="s">
        <v>384</v>
      </c>
      <c r="K41" s="396"/>
      <c r="L41" s="399" t="s">
        <v>417</v>
      </c>
      <c r="M41" s="399"/>
      <c r="N41" s="105">
        <f>O41</f>
        <v>938</v>
      </c>
      <c r="O41" s="105">
        <f>'Расчёт цен'!AO117</f>
        <v>938</v>
      </c>
      <c r="P41" s="397">
        <f>'Расчёт цен'!BY117</f>
        <v>2108</v>
      </c>
      <c r="Q41" s="398"/>
      <c r="R41" s="396">
        <f t="shared" ref="R41:R45" si="0">T41</f>
        <v>2621</v>
      </c>
      <c r="S41" s="400"/>
      <c r="T41" s="397">
        <f>'Расчёт цен'!BP117</f>
        <v>2621</v>
      </c>
      <c r="U41" s="398"/>
      <c r="V41" s="397">
        <f>'Расчёт цен'!BG117</f>
        <v>2790</v>
      </c>
      <c r="W41" s="398"/>
      <c r="X41" s="397">
        <f>'Расчёт цен'!AX117</f>
        <v>2868</v>
      </c>
      <c r="Y41" s="455"/>
    </row>
    <row r="42" spans="1:26" s="32" customFormat="1" ht="10.95" customHeight="1">
      <c r="A42" s="401" t="str">
        <f>'Расчёт цен'!C89</f>
        <v xml:space="preserve">Пр. паз. софит. 3000     </v>
      </c>
      <c r="B42" s="402"/>
      <c r="C42" s="402"/>
      <c r="D42" s="402"/>
      <c r="E42" s="402"/>
      <c r="F42" s="402"/>
      <c r="G42" s="402"/>
      <c r="H42" s="403"/>
      <c r="I42" s="94" t="s">
        <v>4</v>
      </c>
      <c r="J42" s="395" t="s">
        <v>384</v>
      </c>
      <c r="K42" s="396"/>
      <c r="L42" s="399" t="s">
        <v>417</v>
      </c>
      <c r="M42" s="399"/>
      <c r="N42" s="105">
        <f>CEILING(O42*0.9,1)</f>
        <v>308</v>
      </c>
      <c r="O42" s="105">
        <f>'Расчёт цен'!AO89</f>
        <v>342</v>
      </c>
      <c r="P42" s="397">
        <f>'Расчёт цен'!BY89</f>
        <v>657</v>
      </c>
      <c r="Q42" s="398"/>
      <c r="R42" s="396">
        <f t="shared" si="0"/>
        <v>793</v>
      </c>
      <c r="S42" s="400"/>
      <c r="T42" s="397">
        <f>'Расчёт цен'!BP89</f>
        <v>793</v>
      </c>
      <c r="U42" s="398"/>
      <c r="V42" s="397">
        <f>'Расчёт цен'!BG89</f>
        <v>863</v>
      </c>
      <c r="W42" s="398"/>
      <c r="X42" s="397">
        <f>'Расчёт цен'!AX89</f>
        <v>887</v>
      </c>
      <c r="Y42" s="455"/>
    </row>
    <row r="43" spans="1:26" s="32" customFormat="1" ht="12.9" customHeight="1">
      <c r="A43" s="401" t="str">
        <f>'Расчёт цен'!C72</f>
        <v xml:space="preserve">Пр. лоб. софит. 145-2000     </v>
      </c>
      <c r="B43" s="402"/>
      <c r="C43" s="402"/>
      <c r="D43" s="402"/>
      <c r="E43" s="402"/>
      <c r="F43" s="402"/>
      <c r="G43" s="402"/>
      <c r="H43" s="403"/>
      <c r="I43" s="94" t="s">
        <v>4</v>
      </c>
      <c r="J43" s="395" t="s">
        <v>384</v>
      </c>
      <c r="K43" s="396"/>
      <c r="L43" s="399" t="s">
        <v>417</v>
      </c>
      <c r="M43" s="399"/>
      <c r="N43" s="105">
        <f>O43</f>
        <v>527</v>
      </c>
      <c r="O43" s="105">
        <f>'Расчёт цен'!AO72</f>
        <v>527</v>
      </c>
      <c r="P43" s="397">
        <f>'Расчёт цен'!BY72</f>
        <v>1028</v>
      </c>
      <c r="Q43" s="398"/>
      <c r="R43" s="396">
        <f t="shared" si="0"/>
        <v>1247</v>
      </c>
      <c r="S43" s="400"/>
      <c r="T43" s="397">
        <f>'Расчёт цен'!BP72</f>
        <v>1247</v>
      </c>
      <c r="U43" s="398"/>
      <c r="V43" s="397">
        <f>'Расчёт цен'!BG72</f>
        <v>1361</v>
      </c>
      <c r="W43" s="398"/>
      <c r="X43" s="397">
        <f>'Расчёт цен'!AX72</f>
        <v>1397</v>
      </c>
      <c r="Y43" s="455"/>
    </row>
    <row r="44" spans="1:26" s="32" customFormat="1" ht="10.95" customHeight="1">
      <c r="A44" s="401" t="str">
        <f>'Расчёт цен'!C73</f>
        <v xml:space="preserve">Пр. лоб. софит. 170-2000     </v>
      </c>
      <c r="B44" s="402"/>
      <c r="C44" s="402"/>
      <c r="D44" s="402"/>
      <c r="E44" s="402"/>
      <c r="F44" s="402"/>
      <c r="G44" s="402"/>
      <c r="H44" s="403"/>
      <c r="I44" s="94" t="s">
        <v>4</v>
      </c>
      <c r="J44" s="395" t="s">
        <v>384</v>
      </c>
      <c r="K44" s="396"/>
      <c r="L44" s="399" t="s">
        <v>417</v>
      </c>
      <c r="M44" s="399"/>
      <c r="N44" s="105">
        <f t="shared" ref="N44:N45" si="1">O44</f>
        <v>597</v>
      </c>
      <c r="O44" s="105">
        <f>'Расчёт цен'!AO73</f>
        <v>597</v>
      </c>
      <c r="P44" s="397">
        <f>'Расчёт цен'!BY73</f>
        <v>1174</v>
      </c>
      <c r="Q44" s="398"/>
      <c r="R44" s="396">
        <f t="shared" si="0"/>
        <v>1425</v>
      </c>
      <c r="S44" s="400"/>
      <c r="T44" s="397">
        <f>'Расчёт цен'!BP73</f>
        <v>1425</v>
      </c>
      <c r="U44" s="398"/>
      <c r="V44" s="397">
        <f>'Расчёт цен'!BG73</f>
        <v>1555</v>
      </c>
      <c r="W44" s="398"/>
      <c r="X44" s="397">
        <f>'Расчёт цен'!AX73</f>
        <v>1597</v>
      </c>
      <c r="Y44" s="455"/>
    </row>
    <row r="45" spans="1:26" s="32" customFormat="1" ht="12.25" customHeight="1" thickBot="1">
      <c r="A45" s="410" t="str">
        <f>'Расчёт цен'!C99</f>
        <v xml:space="preserve">Пр. угл. внутр./наружный софит. 2000     </v>
      </c>
      <c r="B45" s="411"/>
      <c r="C45" s="411"/>
      <c r="D45" s="411"/>
      <c r="E45" s="411"/>
      <c r="F45" s="411"/>
      <c r="G45" s="411"/>
      <c r="H45" s="412"/>
      <c r="I45" s="100" t="s">
        <v>4</v>
      </c>
      <c r="J45" s="405" t="s">
        <v>384</v>
      </c>
      <c r="K45" s="406"/>
      <c r="L45" s="399" t="s">
        <v>417</v>
      </c>
      <c r="M45" s="399"/>
      <c r="N45" s="107">
        <f t="shared" si="1"/>
        <v>955</v>
      </c>
      <c r="O45" s="107">
        <f>'Расчёт цен'!AO99</f>
        <v>955</v>
      </c>
      <c r="P45" s="407">
        <f>'Расчёт цен'!BY99</f>
        <v>1897</v>
      </c>
      <c r="Q45" s="408"/>
      <c r="R45" s="406">
        <f t="shared" si="0"/>
        <v>2310</v>
      </c>
      <c r="S45" s="409"/>
      <c r="T45" s="407">
        <f>'Расчёт цен'!BP99</f>
        <v>2310</v>
      </c>
      <c r="U45" s="408"/>
      <c r="V45" s="407">
        <f>'Расчёт цен'!BG99</f>
        <v>2518</v>
      </c>
      <c r="W45" s="408"/>
      <c r="X45" s="407">
        <f>'Расчёт цен'!AX99</f>
        <v>2588</v>
      </c>
      <c r="Y45" s="463"/>
    </row>
    <row r="46" spans="1:26">
      <c r="A46" s="127" t="s">
        <v>422</v>
      </c>
      <c r="B46" s="127"/>
      <c r="C46" s="127"/>
      <c r="D46" s="127"/>
      <c r="E46" s="127"/>
      <c r="F46" s="129" t="s">
        <v>423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6"/>
      <c r="Q46" s="126"/>
      <c r="R46" s="126"/>
      <c r="S46" s="126"/>
      <c r="T46" s="126"/>
      <c r="U46" s="126"/>
    </row>
    <row r="47" spans="1:26" s="32" customFormat="1" ht="12.25" customHeight="1">
      <c r="A47" s="131" t="s">
        <v>630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28"/>
      <c r="Q47" s="128"/>
      <c r="R47" s="128"/>
      <c r="S47" s="128"/>
      <c r="T47" s="128"/>
      <c r="U47" s="128"/>
      <c r="V47" s="128"/>
      <c r="W47" s="128"/>
      <c r="X47" s="130"/>
      <c r="Y47" s="130"/>
    </row>
    <row r="48" spans="1:26" s="32" customFormat="1" ht="11.6" customHeight="1">
      <c r="A48" s="261" t="s">
        <v>625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19"/>
      <c r="Q48" s="119"/>
      <c r="R48" s="119"/>
      <c r="S48" s="119"/>
      <c r="T48" s="119"/>
      <c r="U48" s="119"/>
      <c r="V48" s="119"/>
      <c r="W48" s="119"/>
      <c r="X48" s="128"/>
      <c r="Y48" s="128"/>
      <c r="Z48" s="91"/>
    </row>
    <row r="49" spans="1:25" s="32" customFormat="1" ht="10.95" customHeight="1">
      <c r="A49" s="392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404"/>
      <c r="Q49" s="404"/>
      <c r="R49" s="404"/>
      <c r="S49" s="404"/>
      <c r="T49" s="404"/>
      <c r="U49" s="404"/>
      <c r="V49" s="404"/>
      <c r="W49" s="404"/>
      <c r="X49" s="119"/>
      <c r="Y49" s="119"/>
    </row>
    <row r="50" spans="1:25" s="91" customFormat="1" ht="10.3" customHeight="1">
      <c r="X50" s="404"/>
      <c r="Y50" s="404"/>
    </row>
    <row r="51" spans="1:25">
      <c r="P51" s="32"/>
    </row>
  </sheetData>
  <sheetProtection password="CF7A" sheet="1" objects="1" scenarios="1"/>
  <customSheetViews>
    <customSheetView guid="{88CDD111-9372-4879-9711-CC07122EF82D}" scale="120" topLeftCell="A16">
      <selection activeCell="N52" sqref="N52"/>
      <pageMargins left="0.18" right="0.11811023622047245" top="0.12" bottom="0.17" header="0.11" footer="0.16"/>
      <pageSetup paperSize="9" orientation="landscape" verticalDpi="0" r:id="rId1"/>
    </customSheetView>
  </customSheetViews>
  <mergeCells count="311">
    <mergeCell ref="G3:W3"/>
    <mergeCell ref="G4:W4"/>
    <mergeCell ref="H1:U1"/>
    <mergeCell ref="X43:Y43"/>
    <mergeCell ref="X44:Y44"/>
    <mergeCell ref="X45:Y45"/>
    <mergeCell ref="X50:Y50"/>
    <mergeCell ref="J14:Y15"/>
    <mergeCell ref="V5:X5"/>
    <mergeCell ref="A40:H40"/>
    <mergeCell ref="J18:K18"/>
    <mergeCell ref="J25:K25"/>
    <mergeCell ref="L24:M24"/>
    <mergeCell ref="L25:M25"/>
    <mergeCell ref="L26:M26"/>
    <mergeCell ref="L27:M27"/>
    <mergeCell ref="L28:M28"/>
    <mergeCell ref="L17:M17"/>
    <mergeCell ref="L18:M18"/>
    <mergeCell ref="L21:M21"/>
    <mergeCell ref="L22:M22"/>
    <mergeCell ref="A20:H20"/>
    <mergeCell ref="J20:K20"/>
    <mergeCell ref="L20:M20"/>
    <mergeCell ref="T49:U49"/>
    <mergeCell ref="V49:W49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40:Y40"/>
    <mergeCell ref="X41:Y41"/>
    <mergeCell ref="X42:Y42"/>
    <mergeCell ref="T42:U42"/>
    <mergeCell ref="V42:W42"/>
    <mergeCell ref="T38:U38"/>
    <mergeCell ref="V38:W38"/>
    <mergeCell ref="T43:U43"/>
    <mergeCell ref="V43:W43"/>
    <mergeCell ref="L44:M44"/>
    <mergeCell ref="T44:U44"/>
    <mergeCell ref="V44:W44"/>
    <mergeCell ref="L45:M45"/>
    <mergeCell ref="T45:U45"/>
    <mergeCell ref="V45:W45"/>
    <mergeCell ref="T40:U40"/>
    <mergeCell ref="V40:W40"/>
    <mergeCell ref="L41:M41"/>
    <mergeCell ref="T41:U41"/>
    <mergeCell ref="V41:W41"/>
    <mergeCell ref="P40:Q40"/>
    <mergeCell ref="R40:S40"/>
    <mergeCell ref="T37:U37"/>
    <mergeCell ref="V37:W37"/>
    <mergeCell ref="R37:S37"/>
    <mergeCell ref="V30:W30"/>
    <mergeCell ref="L31:M31"/>
    <mergeCell ref="T31:U31"/>
    <mergeCell ref="V31:W31"/>
    <mergeCell ref="L32:M32"/>
    <mergeCell ref="T32:U32"/>
    <mergeCell ref="V32:W32"/>
    <mergeCell ref="L33:M33"/>
    <mergeCell ref="T33:U33"/>
    <mergeCell ref="V33:W33"/>
    <mergeCell ref="R33:S33"/>
    <mergeCell ref="T30:U30"/>
    <mergeCell ref="T34:U34"/>
    <mergeCell ref="V34:W34"/>
    <mergeCell ref="L35:M35"/>
    <mergeCell ref="T35:U35"/>
    <mergeCell ref="V35:W35"/>
    <mergeCell ref="L36:M36"/>
    <mergeCell ref="T36:U36"/>
    <mergeCell ref="V36:W36"/>
    <mergeCell ref="L37:M37"/>
    <mergeCell ref="T26:U26"/>
    <mergeCell ref="V26:W26"/>
    <mergeCell ref="N27:O27"/>
    <mergeCell ref="T27:U27"/>
    <mergeCell ref="V27:W27"/>
    <mergeCell ref="N28:O28"/>
    <mergeCell ref="T28:U28"/>
    <mergeCell ref="V28:W28"/>
    <mergeCell ref="L29:M29"/>
    <mergeCell ref="T29:U29"/>
    <mergeCell ref="V29:W29"/>
    <mergeCell ref="R26:S26"/>
    <mergeCell ref="T22:U22"/>
    <mergeCell ref="V22:W22"/>
    <mergeCell ref="X22:Y22"/>
    <mergeCell ref="N24:O24"/>
    <mergeCell ref="T24:U24"/>
    <mergeCell ref="V24:W24"/>
    <mergeCell ref="X24:Y24"/>
    <mergeCell ref="N25:O25"/>
    <mergeCell ref="T25:U25"/>
    <mergeCell ref="V25:W25"/>
    <mergeCell ref="T17:U17"/>
    <mergeCell ref="V17:W17"/>
    <mergeCell ref="X17:Y17"/>
    <mergeCell ref="N18:O18"/>
    <mergeCell ref="T18:U18"/>
    <mergeCell ref="V18:W18"/>
    <mergeCell ref="X18:Y18"/>
    <mergeCell ref="N21:O21"/>
    <mergeCell ref="T21:U21"/>
    <mergeCell ref="V21:W21"/>
    <mergeCell ref="X21:Y21"/>
    <mergeCell ref="P20:Q20"/>
    <mergeCell ref="R20:S20"/>
    <mergeCell ref="T20:U20"/>
    <mergeCell ref="V20:W20"/>
    <mergeCell ref="X20:Y20"/>
    <mergeCell ref="X19:Y19"/>
    <mergeCell ref="V19:W19"/>
    <mergeCell ref="N20:O20"/>
    <mergeCell ref="A13:I13"/>
    <mergeCell ref="J7:K7"/>
    <mergeCell ref="J8:K8"/>
    <mergeCell ref="J10:K10"/>
    <mergeCell ref="J11:K11"/>
    <mergeCell ref="V11:W11"/>
    <mergeCell ref="T12:U12"/>
    <mergeCell ref="V12:W12"/>
    <mergeCell ref="X12:Y12"/>
    <mergeCell ref="T13:U13"/>
    <mergeCell ref="V13:W13"/>
    <mergeCell ref="X13:Y13"/>
    <mergeCell ref="V8:W8"/>
    <mergeCell ref="X8:Y8"/>
    <mergeCell ref="T9:Y9"/>
    <mergeCell ref="T10:U10"/>
    <mergeCell ref="V10:W10"/>
    <mergeCell ref="X10:Y10"/>
    <mergeCell ref="T11:U11"/>
    <mergeCell ref="X11:Y11"/>
    <mergeCell ref="N11:O11"/>
    <mergeCell ref="P11:Q11"/>
    <mergeCell ref="R11:S11"/>
    <mergeCell ref="A7:I7"/>
    <mergeCell ref="A8:I8"/>
    <mergeCell ref="A9:I9"/>
    <mergeCell ref="A10:I10"/>
    <mergeCell ref="A11:I11"/>
    <mergeCell ref="A12:I12"/>
    <mergeCell ref="T7:U7"/>
    <mergeCell ref="V7:W7"/>
    <mergeCell ref="X7:Y7"/>
    <mergeCell ref="T8:U8"/>
    <mergeCell ref="L7:S7"/>
    <mergeCell ref="L8:M8"/>
    <mergeCell ref="R9:S9"/>
    <mergeCell ref="N8:O8"/>
    <mergeCell ref="P8:Q8"/>
    <mergeCell ref="R8:S8"/>
    <mergeCell ref="N10:O10"/>
    <mergeCell ref="P10:Q10"/>
    <mergeCell ref="R10:S10"/>
    <mergeCell ref="A41:H41"/>
    <mergeCell ref="J41:K41"/>
    <mergeCell ref="P41:Q41"/>
    <mergeCell ref="R41:S41"/>
    <mergeCell ref="L30:M30"/>
    <mergeCell ref="L34:M34"/>
    <mergeCell ref="L38:M38"/>
    <mergeCell ref="A31:H31"/>
    <mergeCell ref="J31:K31"/>
    <mergeCell ref="N31:O31"/>
    <mergeCell ref="P31:Q31"/>
    <mergeCell ref="R31:S31"/>
    <mergeCell ref="A32:H32"/>
    <mergeCell ref="J32:K32"/>
    <mergeCell ref="N32:O32"/>
    <mergeCell ref="P32:Q32"/>
    <mergeCell ref="R32:S32"/>
    <mergeCell ref="A33:H33"/>
    <mergeCell ref="J33:K33"/>
    <mergeCell ref="N33:O33"/>
    <mergeCell ref="P33:Q33"/>
    <mergeCell ref="R38:S38"/>
    <mergeCell ref="J34:K34"/>
    <mergeCell ref="A38:H38"/>
    <mergeCell ref="A17:H17"/>
    <mergeCell ref="J17:K17"/>
    <mergeCell ref="P17:Q17"/>
    <mergeCell ref="R17:S17"/>
    <mergeCell ref="L9:M9"/>
    <mergeCell ref="L10:M10"/>
    <mergeCell ref="L11:M11"/>
    <mergeCell ref="L12:M12"/>
    <mergeCell ref="J13:K13"/>
    <mergeCell ref="N17:O17"/>
    <mergeCell ref="A14:H15"/>
    <mergeCell ref="I14:I15"/>
    <mergeCell ref="A16:S16"/>
    <mergeCell ref="N12:O12"/>
    <mergeCell ref="P12:Q12"/>
    <mergeCell ref="R12:S12"/>
    <mergeCell ref="N13:O13"/>
    <mergeCell ref="P13:Q13"/>
    <mergeCell ref="R13:S13"/>
    <mergeCell ref="J12:K12"/>
    <mergeCell ref="L13:M13"/>
    <mergeCell ref="J9:K9"/>
    <mergeCell ref="N9:O9"/>
    <mergeCell ref="P9:Q9"/>
    <mergeCell ref="A18:H18"/>
    <mergeCell ref="J29:K29"/>
    <mergeCell ref="P18:Q18"/>
    <mergeCell ref="R18:S18"/>
    <mergeCell ref="A21:H21"/>
    <mergeCell ref="J21:K21"/>
    <mergeCell ref="P21:Q21"/>
    <mergeCell ref="R21:S21"/>
    <mergeCell ref="A22:H22"/>
    <mergeCell ref="J24:K24"/>
    <mergeCell ref="P22:Q22"/>
    <mergeCell ref="R22:S22"/>
    <mergeCell ref="A23:S23"/>
    <mergeCell ref="N22:O22"/>
    <mergeCell ref="A24:H24"/>
    <mergeCell ref="P24:Q24"/>
    <mergeCell ref="R24:S24"/>
    <mergeCell ref="A25:H25"/>
    <mergeCell ref="J22:K22"/>
    <mergeCell ref="P25:Q25"/>
    <mergeCell ref="R25:S25"/>
    <mergeCell ref="A26:H26"/>
    <mergeCell ref="J26:K26"/>
    <mergeCell ref="P26:Q26"/>
    <mergeCell ref="A27:H27"/>
    <mergeCell ref="J27:K27"/>
    <mergeCell ref="P27:Q27"/>
    <mergeCell ref="R27:S27"/>
    <mergeCell ref="N26:O26"/>
    <mergeCell ref="A28:H28"/>
    <mergeCell ref="J28:K28"/>
    <mergeCell ref="P28:Q28"/>
    <mergeCell ref="R28:S28"/>
    <mergeCell ref="A29:H29"/>
    <mergeCell ref="N29:O29"/>
    <mergeCell ref="P29:Q29"/>
    <mergeCell ref="R29:S29"/>
    <mergeCell ref="A30:H30"/>
    <mergeCell ref="J30:K30"/>
    <mergeCell ref="N30:O30"/>
    <mergeCell ref="P30:Q30"/>
    <mergeCell ref="R30:S30"/>
    <mergeCell ref="A35:H35"/>
    <mergeCell ref="A36:H36"/>
    <mergeCell ref="A37:H37"/>
    <mergeCell ref="J37:K37"/>
    <mergeCell ref="N37:O37"/>
    <mergeCell ref="P37:Q37"/>
    <mergeCell ref="J38:K38"/>
    <mergeCell ref="N38:O38"/>
    <mergeCell ref="P38:Q38"/>
    <mergeCell ref="R34:S34"/>
    <mergeCell ref="J35:K35"/>
    <mergeCell ref="N35:O35"/>
    <mergeCell ref="P35:Q35"/>
    <mergeCell ref="R35:S35"/>
    <mergeCell ref="J36:K36"/>
    <mergeCell ref="N36:O36"/>
    <mergeCell ref="P36:Q36"/>
    <mergeCell ref="R36:S36"/>
    <mergeCell ref="A44:H44"/>
    <mergeCell ref="P49:Q49"/>
    <mergeCell ref="R49:S49"/>
    <mergeCell ref="J44:K44"/>
    <mergeCell ref="P44:Q44"/>
    <mergeCell ref="R44:S44"/>
    <mergeCell ref="J45:K45"/>
    <mergeCell ref="P45:Q45"/>
    <mergeCell ref="R45:S45"/>
    <mergeCell ref="A45:H45"/>
    <mergeCell ref="B5:Q5"/>
    <mergeCell ref="A49:O49"/>
    <mergeCell ref="A19:H19"/>
    <mergeCell ref="J19:K19"/>
    <mergeCell ref="L19:M19"/>
    <mergeCell ref="N19:O19"/>
    <mergeCell ref="P19:Q19"/>
    <mergeCell ref="R19:S19"/>
    <mergeCell ref="T19:U19"/>
    <mergeCell ref="J42:K42"/>
    <mergeCell ref="P42:Q42"/>
    <mergeCell ref="L42:M42"/>
    <mergeCell ref="R42:S42"/>
    <mergeCell ref="J43:K43"/>
    <mergeCell ref="P43:Q43"/>
    <mergeCell ref="R43:S43"/>
    <mergeCell ref="A42:H42"/>
    <mergeCell ref="L40:M40"/>
    <mergeCell ref="A43:H43"/>
    <mergeCell ref="L43:M43"/>
    <mergeCell ref="A34:H34"/>
    <mergeCell ref="J40:K40"/>
    <mergeCell ref="N34:O34"/>
    <mergeCell ref="P34:Q34"/>
  </mergeCells>
  <pageMargins left="0.18" right="0.11811023622047245" top="0.12" bottom="0.17" header="0.11" footer="0.16"/>
  <pageSetup paperSize="9" orientation="landscape" verticalDpi="20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zoomScale="120" zoomScaleNormal="120" workbookViewId="0">
      <selection activeCell="AA29" sqref="AA29"/>
    </sheetView>
  </sheetViews>
  <sheetFormatPr defaultRowHeight="14.8"/>
  <cols>
    <col min="1" max="1" width="4.77734375" style="32" customWidth="1"/>
    <col min="2" max="3" width="3.88671875" style="32" customWidth="1"/>
    <col min="4" max="4" width="2.77734375" style="32" customWidth="1"/>
    <col min="5" max="5" width="4.5546875" style="32" customWidth="1"/>
    <col min="6" max="6" width="5.21875" style="32" customWidth="1"/>
    <col min="7" max="7" width="6.6640625" style="32" customWidth="1"/>
    <col min="8" max="8" width="13" style="32" customWidth="1"/>
    <col min="9" max="9" width="7.21875" style="32" customWidth="1"/>
    <col min="10" max="10" width="5.33203125" style="32" customWidth="1"/>
    <col min="11" max="11" width="4" style="32" customWidth="1"/>
    <col min="12" max="12" width="4.77734375" style="32" customWidth="1"/>
    <col min="13" max="13" width="4.5546875" style="32" customWidth="1"/>
    <col min="14" max="14" width="7.6640625" style="32" customWidth="1"/>
    <col min="15" max="15" width="8.21875" style="32" customWidth="1"/>
    <col min="16" max="16" width="5" style="32" customWidth="1"/>
    <col min="17" max="17" width="4.33203125" style="32" customWidth="1"/>
    <col min="18" max="18" width="5.5546875" style="32" customWidth="1"/>
    <col min="19" max="19" width="2.88671875" style="32" customWidth="1"/>
    <col min="20" max="20" width="6.109375" style="32" customWidth="1"/>
    <col min="21" max="21" width="5.44140625" style="32" customWidth="1"/>
    <col min="22" max="22" width="7.33203125" style="32" customWidth="1"/>
    <col min="23" max="23" width="5.44140625" style="32" customWidth="1"/>
    <col min="24" max="24" width="8.109375" style="32" customWidth="1"/>
    <col min="25" max="25" width="5.6640625" style="32" customWidth="1"/>
    <col min="26" max="16384" width="8.88671875" style="32"/>
  </cols>
  <sheetData>
    <row r="1" spans="1:29" ht="17.399999999999999" customHeight="1">
      <c r="D1" s="72"/>
      <c r="F1" s="72"/>
      <c r="G1" s="72"/>
      <c r="H1" s="462" t="s">
        <v>166</v>
      </c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</row>
    <row r="2" spans="1:29" ht="2.6" customHeight="1">
      <c r="C2" s="72"/>
      <c r="D2" s="72"/>
      <c r="E2" s="209" t="s">
        <v>636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9" ht="25.75" customHeight="1">
      <c r="D3" s="73"/>
      <c r="E3" s="209"/>
      <c r="F3" s="209"/>
      <c r="G3" s="461" t="s">
        <v>167</v>
      </c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</row>
    <row r="4" spans="1:29" ht="18.649999999999999" customHeight="1">
      <c r="E4" s="93"/>
      <c r="F4" s="93"/>
      <c r="G4" s="461" t="s">
        <v>635</v>
      </c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</row>
    <row r="5" spans="1:29" ht="14.15" customHeight="1">
      <c r="B5" s="391" t="s">
        <v>647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V5" s="468">
        <f>'Прайс кровля'!V5:X5</f>
        <v>44734</v>
      </c>
      <c r="W5" s="468"/>
      <c r="X5" s="468"/>
    </row>
    <row r="6" spans="1:29" ht="3.9" customHeight="1" thickBot="1"/>
    <row r="7" spans="1:29" s="89" customFormat="1" ht="21.9" customHeight="1" thickBot="1">
      <c r="A7" s="456" t="s">
        <v>374</v>
      </c>
      <c r="B7" s="457"/>
      <c r="C7" s="457"/>
      <c r="D7" s="457"/>
      <c r="E7" s="457"/>
      <c r="F7" s="457"/>
      <c r="G7" s="457"/>
      <c r="H7" s="457"/>
      <c r="I7" s="458"/>
      <c r="J7" s="441" t="s">
        <v>381</v>
      </c>
      <c r="K7" s="446"/>
      <c r="L7" s="441" t="s">
        <v>385</v>
      </c>
      <c r="M7" s="442"/>
      <c r="N7" s="442"/>
      <c r="O7" s="442"/>
      <c r="P7" s="442"/>
      <c r="Q7" s="442"/>
      <c r="R7" s="442"/>
      <c r="S7" s="446"/>
      <c r="T7" s="441" t="s">
        <v>391</v>
      </c>
      <c r="U7" s="442"/>
      <c r="V7" s="441" t="s">
        <v>392</v>
      </c>
      <c r="W7" s="442"/>
      <c r="X7" s="441" t="s">
        <v>393</v>
      </c>
      <c r="Y7" s="443"/>
    </row>
    <row r="8" spans="1:29" ht="21.25" customHeight="1" thickBot="1">
      <c r="A8" s="432" t="s">
        <v>375</v>
      </c>
      <c r="B8" s="433"/>
      <c r="C8" s="433"/>
      <c r="D8" s="433"/>
      <c r="E8" s="433"/>
      <c r="F8" s="433"/>
      <c r="G8" s="433"/>
      <c r="H8" s="433"/>
      <c r="I8" s="433"/>
      <c r="J8" s="447" t="s">
        <v>382</v>
      </c>
      <c r="K8" s="448"/>
      <c r="L8" s="447" t="s">
        <v>382</v>
      </c>
      <c r="M8" s="448"/>
      <c r="N8" s="447" t="s">
        <v>382</v>
      </c>
      <c r="O8" s="448"/>
      <c r="P8" s="447" t="s">
        <v>388</v>
      </c>
      <c r="Q8" s="448"/>
      <c r="R8" s="447" t="s">
        <v>154</v>
      </c>
      <c r="S8" s="448"/>
      <c r="T8" s="444" t="s">
        <v>414</v>
      </c>
      <c r="U8" s="445"/>
      <c r="V8" s="447" t="s">
        <v>389</v>
      </c>
      <c r="W8" s="448"/>
      <c r="X8" s="447" t="s">
        <v>390</v>
      </c>
      <c r="Y8" s="453"/>
    </row>
    <row r="9" spans="1:29" ht="11.6" customHeight="1">
      <c r="A9" s="434" t="s">
        <v>376</v>
      </c>
      <c r="B9" s="435"/>
      <c r="C9" s="435"/>
      <c r="D9" s="435"/>
      <c r="E9" s="435"/>
      <c r="F9" s="435"/>
      <c r="G9" s="435"/>
      <c r="H9" s="435"/>
      <c r="I9" s="435"/>
      <c r="J9" s="415" t="s">
        <v>377</v>
      </c>
      <c r="K9" s="416"/>
      <c r="L9" s="415" t="s">
        <v>377</v>
      </c>
      <c r="M9" s="416"/>
      <c r="N9" s="415" t="s">
        <v>377</v>
      </c>
      <c r="O9" s="416"/>
      <c r="P9" s="430" t="s">
        <v>386</v>
      </c>
      <c r="Q9" s="431"/>
      <c r="R9" s="430" t="s">
        <v>387</v>
      </c>
      <c r="S9" s="431"/>
      <c r="T9" s="430" t="s">
        <v>386</v>
      </c>
      <c r="U9" s="431"/>
      <c r="V9" s="431"/>
      <c r="W9" s="431"/>
      <c r="X9" s="431"/>
      <c r="Y9" s="454"/>
    </row>
    <row r="10" spans="1:29" s="90" customFormat="1" ht="10.3" customHeight="1">
      <c r="A10" s="436" t="s">
        <v>413</v>
      </c>
      <c r="B10" s="437"/>
      <c r="C10" s="437"/>
      <c r="D10" s="437"/>
      <c r="E10" s="437"/>
      <c r="F10" s="437"/>
      <c r="G10" s="437"/>
      <c r="H10" s="437"/>
      <c r="I10" s="438"/>
      <c r="J10" s="397">
        <f>'Прайс кровля'!J10:K10</f>
        <v>140</v>
      </c>
      <c r="K10" s="398"/>
      <c r="L10" s="397">
        <f>'Прайс кровля'!L10:M10</f>
        <v>140</v>
      </c>
      <c r="M10" s="398"/>
      <c r="N10" s="397">
        <f>'Прайс кровля'!N10:O10</f>
        <v>140</v>
      </c>
      <c r="O10" s="398"/>
      <c r="P10" s="397">
        <f>'Прайс кровля'!P10:Q10</f>
        <v>275</v>
      </c>
      <c r="Q10" s="398"/>
      <c r="R10" s="397">
        <f>'Прайс кровля'!R10:S10</f>
        <v>275</v>
      </c>
      <c r="S10" s="398"/>
      <c r="T10" s="397">
        <f>'Прайс кровля'!T10:U10</f>
        <v>275</v>
      </c>
      <c r="U10" s="398"/>
      <c r="V10" s="397">
        <f>'Прайс кровля'!V10:W10</f>
        <v>275</v>
      </c>
      <c r="W10" s="398"/>
      <c r="X10" s="397">
        <f>'Прайс кровля'!X10:Y10</f>
        <v>275</v>
      </c>
      <c r="Y10" s="398"/>
      <c r="AC10" s="90" t="s">
        <v>394</v>
      </c>
    </row>
    <row r="11" spans="1:29" ht="10.3" customHeight="1">
      <c r="A11" s="439" t="s">
        <v>378</v>
      </c>
      <c r="B11" s="440"/>
      <c r="C11" s="440"/>
      <c r="D11" s="440"/>
      <c r="E11" s="440"/>
      <c r="F11" s="440"/>
      <c r="G11" s="440"/>
      <c r="H11" s="440"/>
      <c r="I11" s="440"/>
      <c r="J11" s="397">
        <f>'Прайс кровля'!J11:K11</f>
        <v>0.5</v>
      </c>
      <c r="K11" s="398"/>
      <c r="L11" s="397">
        <f>'Прайс кровля'!L11:M11</f>
        <v>0.4</v>
      </c>
      <c r="M11" s="398"/>
      <c r="N11" s="397">
        <f>'Прайс кровля'!N11:O11</f>
        <v>0.5</v>
      </c>
      <c r="O11" s="398"/>
      <c r="P11" s="397">
        <f>'Прайс кровля'!P11:Q11</f>
        <v>0.5</v>
      </c>
      <c r="Q11" s="398"/>
      <c r="R11" s="397">
        <f>'Прайс кровля'!R11:S11</f>
        <v>0.45</v>
      </c>
      <c r="S11" s="398"/>
      <c r="T11" s="397">
        <f>'Прайс кровля'!T11:U11</f>
        <v>0.5</v>
      </c>
      <c r="U11" s="398"/>
      <c r="V11" s="397">
        <f>'Прайс кровля'!V11:W11</f>
        <v>0.5</v>
      </c>
      <c r="W11" s="398"/>
      <c r="X11" s="397">
        <f>'Прайс кровля'!X11:Y11</f>
        <v>0.5</v>
      </c>
      <c r="Y11" s="398"/>
    </row>
    <row r="12" spans="1:29" ht="10.95" customHeight="1">
      <c r="A12" s="439" t="s">
        <v>379</v>
      </c>
      <c r="B12" s="440"/>
      <c r="C12" s="440"/>
      <c r="D12" s="440"/>
      <c r="E12" s="440"/>
      <c r="F12" s="440"/>
      <c r="G12" s="440"/>
      <c r="H12" s="440"/>
      <c r="I12" s="440"/>
      <c r="J12" s="397">
        <f>'Прайс кровля'!J12:K12</f>
        <v>1</v>
      </c>
      <c r="K12" s="398"/>
      <c r="L12" s="397">
        <f>'Прайс кровля'!L12:M12</f>
        <v>5</v>
      </c>
      <c r="M12" s="398"/>
      <c r="N12" s="397">
        <f>'Прайс кровля'!N12:O12</f>
        <v>10</v>
      </c>
      <c r="O12" s="398"/>
      <c r="P12" s="397">
        <f>'Прайс кровля'!P12:Q12</f>
        <v>10</v>
      </c>
      <c r="Q12" s="398"/>
      <c r="R12" s="397">
        <f>'Прайс кровля'!R12:S12</f>
        <v>10</v>
      </c>
      <c r="S12" s="398"/>
      <c r="T12" s="397">
        <f>'Прайс кровля'!T12:U12</f>
        <v>15</v>
      </c>
      <c r="U12" s="398"/>
      <c r="V12" s="397">
        <f>'Прайс кровля'!V12:W12</f>
        <v>25</v>
      </c>
      <c r="W12" s="398"/>
      <c r="X12" s="397">
        <f>'Прайс кровля'!X12:Y12</f>
        <v>25</v>
      </c>
      <c r="Y12" s="398"/>
    </row>
    <row r="13" spans="1:29" ht="11.6" customHeight="1" thickBot="1">
      <c r="A13" s="449" t="s">
        <v>380</v>
      </c>
      <c r="B13" s="450"/>
      <c r="C13" s="450"/>
      <c r="D13" s="450"/>
      <c r="E13" s="450"/>
      <c r="F13" s="450"/>
      <c r="G13" s="450"/>
      <c r="H13" s="450"/>
      <c r="I13" s="450"/>
      <c r="J13" s="397">
        <f>'Прайс кровля'!J13:K13</f>
        <v>10</v>
      </c>
      <c r="K13" s="398"/>
      <c r="L13" s="397">
        <f>'Прайс кровля'!L13:M13</f>
        <v>10</v>
      </c>
      <c r="M13" s="398"/>
      <c r="N13" s="397">
        <f>'Прайс кровля'!N13:O13</f>
        <v>20</v>
      </c>
      <c r="O13" s="398"/>
      <c r="P13" s="397">
        <f>'Прайс кровля'!P13:Q13</f>
        <v>25</v>
      </c>
      <c r="Q13" s="398"/>
      <c r="R13" s="397">
        <f>'Прайс кровля'!R13:S13</f>
        <v>25</v>
      </c>
      <c r="S13" s="398"/>
      <c r="T13" s="397">
        <f>'Прайс кровля'!T13:U13</f>
        <v>30</v>
      </c>
      <c r="U13" s="398"/>
      <c r="V13" s="397">
        <f>'Прайс кровля'!V13:W13</f>
        <v>50</v>
      </c>
      <c r="W13" s="398"/>
      <c r="X13" s="397">
        <f>'Прайс кровля'!X13:Y13</f>
        <v>50</v>
      </c>
      <c r="Y13" s="398"/>
    </row>
    <row r="14" spans="1:29" ht="12.9" customHeight="1">
      <c r="A14" s="422" t="s">
        <v>170</v>
      </c>
      <c r="B14" s="423"/>
      <c r="C14" s="423"/>
      <c r="D14" s="423"/>
      <c r="E14" s="423"/>
      <c r="F14" s="423"/>
      <c r="G14" s="423"/>
      <c r="H14" s="424"/>
      <c r="I14" s="428" t="s">
        <v>171</v>
      </c>
      <c r="J14" s="464" t="s">
        <v>383</v>
      </c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5"/>
    </row>
    <row r="15" spans="1:29" ht="0.65" customHeight="1" thickBot="1">
      <c r="A15" s="425"/>
      <c r="B15" s="426"/>
      <c r="C15" s="426"/>
      <c r="D15" s="426"/>
      <c r="E15" s="426"/>
      <c r="F15" s="426"/>
      <c r="G15" s="426"/>
      <c r="H15" s="427"/>
      <c r="I15" s="429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7"/>
    </row>
    <row r="16" spans="1:29">
      <c r="A16" s="413" t="s">
        <v>626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101"/>
      <c r="U16" s="101"/>
      <c r="V16" s="101"/>
      <c r="W16" s="101"/>
      <c r="X16" s="101"/>
      <c r="Y16" s="102"/>
    </row>
    <row r="17" spans="1:25" s="91" customFormat="1" ht="10.95" customHeight="1">
      <c r="A17" s="393" t="str">
        <f>'Расчёт цен'!C47</f>
        <v xml:space="preserve">Панель фальц. Рядовая ОЗПФР 25-560     </v>
      </c>
      <c r="B17" s="394"/>
      <c r="C17" s="394"/>
      <c r="D17" s="394"/>
      <c r="E17" s="394"/>
      <c r="F17" s="394"/>
      <c r="G17" s="394"/>
      <c r="H17" s="394"/>
      <c r="I17" s="92" t="s">
        <v>181</v>
      </c>
      <c r="J17" s="395">
        <f>'Расчёт цен'!CI47</f>
        <v>647</v>
      </c>
      <c r="K17" s="396"/>
      <c r="L17" s="395" t="s">
        <v>384</v>
      </c>
      <c r="M17" s="396"/>
      <c r="N17" s="395">
        <f>'Расчёт цен'!AO47</f>
        <v>712</v>
      </c>
      <c r="O17" s="396"/>
      <c r="P17" s="395">
        <f>'Расчёт цен'!BY47</f>
        <v>1677</v>
      </c>
      <c r="Q17" s="396"/>
      <c r="R17" s="395" t="s">
        <v>384</v>
      </c>
      <c r="S17" s="396"/>
      <c r="T17" s="395">
        <f>'Расчёт цен'!BP47</f>
        <v>2102</v>
      </c>
      <c r="U17" s="396"/>
      <c r="V17" s="395">
        <f>'Расчёт цен'!BG47</f>
        <v>2307</v>
      </c>
      <c r="W17" s="396"/>
      <c r="X17" s="395">
        <f>'Расчёт цен'!AX47</f>
        <v>2371</v>
      </c>
      <c r="Y17" s="396"/>
    </row>
    <row r="18" spans="1:25" s="91" customFormat="1" ht="10.3" customHeight="1">
      <c r="A18" s="393" t="str">
        <f>'Расчёт цен'!C49</f>
        <v xml:space="preserve">Панель фальц. Стартовая ОЗПФС25-560     </v>
      </c>
      <c r="B18" s="394"/>
      <c r="C18" s="394"/>
      <c r="D18" s="394"/>
      <c r="E18" s="394"/>
      <c r="F18" s="394"/>
      <c r="G18" s="394"/>
      <c r="H18" s="394"/>
      <c r="I18" s="92" t="s">
        <v>181</v>
      </c>
      <c r="J18" s="395">
        <f>'Расчёт цен'!CI49</f>
        <v>647</v>
      </c>
      <c r="K18" s="396"/>
      <c r="L18" s="395" t="s">
        <v>384</v>
      </c>
      <c r="M18" s="396"/>
      <c r="N18" s="395">
        <f>'Расчёт цен'!AO49</f>
        <v>712</v>
      </c>
      <c r="O18" s="396"/>
      <c r="P18" s="395">
        <f>'Расчёт цен'!BY49</f>
        <v>1677</v>
      </c>
      <c r="Q18" s="396"/>
      <c r="R18" s="395" t="s">
        <v>384</v>
      </c>
      <c r="S18" s="396"/>
      <c r="T18" s="395">
        <f>'Расчёт цен'!BP49</f>
        <v>2102</v>
      </c>
      <c r="U18" s="396"/>
      <c r="V18" s="395">
        <f>'Расчёт цен'!BG49</f>
        <v>2307</v>
      </c>
      <c r="W18" s="396"/>
      <c r="X18" s="395">
        <f>'Расчёт цен'!AX49</f>
        <v>2371</v>
      </c>
      <c r="Y18" s="396"/>
    </row>
    <row r="19" spans="1:25" s="91" customFormat="1" ht="10.95" customHeight="1">
      <c r="A19" s="393" t="str">
        <f>'Расчёт цен'!C51</f>
        <v xml:space="preserve">Плоский лист -  ширина 1250     </v>
      </c>
      <c r="B19" s="394"/>
      <c r="C19" s="394"/>
      <c r="D19" s="394"/>
      <c r="E19" s="394"/>
      <c r="F19" s="394"/>
      <c r="G19" s="394"/>
      <c r="H19" s="394"/>
      <c r="I19" s="92" t="s">
        <v>181</v>
      </c>
      <c r="J19" s="395">
        <f>'Расчёт цен'!CI51</f>
        <v>465</v>
      </c>
      <c r="K19" s="396"/>
      <c r="L19" s="395"/>
      <c r="M19" s="396"/>
      <c r="N19" s="395">
        <f>'Расчёт цен'!AO51</f>
        <v>516</v>
      </c>
      <c r="O19" s="400"/>
      <c r="P19" s="395">
        <f>'Расчёт цен'!BY51</f>
        <v>1290</v>
      </c>
      <c r="Q19" s="396"/>
      <c r="R19" s="395" t="s">
        <v>384</v>
      </c>
      <c r="S19" s="396"/>
      <c r="T19" s="395">
        <f>'Расчёт цен'!BP51</f>
        <v>1629</v>
      </c>
      <c r="U19" s="396"/>
      <c r="V19" s="395">
        <f>'Расчёт цен'!BG51</f>
        <v>1825</v>
      </c>
      <c r="W19" s="396"/>
      <c r="X19" s="395">
        <f>'Расчёт цен'!AX51</f>
        <v>1876</v>
      </c>
      <c r="Y19" s="459"/>
    </row>
    <row r="20" spans="1:25" s="91" customFormat="1" ht="10.95" customHeight="1" thickBot="1">
      <c r="A20" s="410" t="str">
        <f>'Расчёт цен'!C53</f>
        <v xml:space="preserve">Плоский лист - ширина менее 1250  </v>
      </c>
      <c r="B20" s="411"/>
      <c r="C20" s="411"/>
      <c r="D20" s="411"/>
      <c r="E20" s="411"/>
      <c r="F20" s="411"/>
      <c r="G20" s="411"/>
      <c r="H20" s="412"/>
      <c r="I20" s="100" t="s">
        <v>181</v>
      </c>
      <c r="J20" s="405">
        <f>'Расчёт цен'!CI53</f>
        <v>491</v>
      </c>
      <c r="K20" s="406"/>
      <c r="L20" s="405"/>
      <c r="M20" s="406"/>
      <c r="N20" s="405">
        <f>'Расчёт цен'!AO53</f>
        <v>544</v>
      </c>
      <c r="O20" s="409"/>
      <c r="P20" s="405">
        <f>'Расчёт цен'!BY53</f>
        <v>1357</v>
      </c>
      <c r="Q20" s="406"/>
      <c r="R20" s="395" t="s">
        <v>384</v>
      </c>
      <c r="S20" s="396"/>
      <c r="T20" s="405">
        <f>'Расчёт цен'!BP53</f>
        <v>1713</v>
      </c>
      <c r="U20" s="406"/>
      <c r="V20" s="405">
        <f>'Расчёт цен'!BG53</f>
        <v>1920</v>
      </c>
      <c r="W20" s="406"/>
      <c r="X20" s="405">
        <f>'Расчёт цен'!AX53</f>
        <v>1973</v>
      </c>
      <c r="Y20" s="460"/>
    </row>
    <row r="21" spans="1:25" ht="11.6" customHeight="1">
      <c r="A21" s="413" t="s">
        <v>347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97"/>
      <c r="U21" s="97"/>
      <c r="V21" s="97"/>
      <c r="W21" s="97"/>
      <c r="X21" s="97"/>
      <c r="Y21" s="98"/>
    </row>
    <row r="22" spans="1:25" ht="10.95" customHeight="1">
      <c r="A22" s="401" t="str">
        <f>'Расчёт цен'!C60</f>
        <v>Пр. ендовый фальцевый 2000</v>
      </c>
      <c r="B22" s="402"/>
      <c r="C22" s="402"/>
      <c r="D22" s="402"/>
      <c r="E22" s="402"/>
      <c r="F22" s="402"/>
      <c r="G22" s="402"/>
      <c r="H22" s="403"/>
      <c r="I22" s="92" t="s">
        <v>4</v>
      </c>
      <c r="J22" s="395">
        <f>'Расчёт цен'!CI60</f>
        <v>1554</v>
      </c>
      <c r="K22" s="396"/>
      <c r="L22" s="395" t="s">
        <v>384</v>
      </c>
      <c r="M22" s="396"/>
      <c r="N22" s="395">
        <f>'Расчёт цен'!AO60</f>
        <v>1668</v>
      </c>
      <c r="O22" s="396"/>
      <c r="P22" s="395">
        <f>'Расчёт цен'!BY60</f>
        <v>3344</v>
      </c>
      <c r="Q22" s="396"/>
      <c r="R22" s="395" t="s">
        <v>384</v>
      </c>
      <c r="S22" s="396"/>
      <c r="T22" s="395">
        <f>'Расчёт цен'!BP60</f>
        <v>4077</v>
      </c>
      <c r="U22" s="396"/>
      <c r="V22" s="395">
        <f>'Расчёт цен'!BG60</f>
        <v>4451</v>
      </c>
      <c r="W22" s="396"/>
      <c r="X22" s="395">
        <f>'Расчёт цен'!AX60</f>
        <v>4571</v>
      </c>
      <c r="Y22" s="396"/>
    </row>
    <row r="23" spans="1:25" ht="10.95" customHeight="1">
      <c r="A23" s="401" t="str">
        <f>'Расчёт цен'!C63</f>
        <v>Пр. карниз. фальц. нижний 2000</v>
      </c>
      <c r="B23" s="402"/>
      <c r="C23" s="402"/>
      <c r="D23" s="402"/>
      <c r="E23" s="402"/>
      <c r="F23" s="402"/>
      <c r="G23" s="402"/>
      <c r="H23" s="403"/>
      <c r="I23" s="92" t="s">
        <v>4</v>
      </c>
      <c r="J23" s="395">
        <f>'Расчёт цен'!CI63</f>
        <v>617</v>
      </c>
      <c r="K23" s="396"/>
      <c r="L23" s="395" t="s">
        <v>384</v>
      </c>
      <c r="M23" s="396"/>
      <c r="N23" s="395">
        <f>'Расчёт цен'!AO63</f>
        <v>659</v>
      </c>
      <c r="O23" s="396"/>
      <c r="P23" s="395">
        <f>'Расчёт цен'!BY63</f>
        <v>1296</v>
      </c>
      <c r="Q23" s="396"/>
      <c r="R23" s="395" t="s">
        <v>384</v>
      </c>
      <c r="S23" s="396"/>
      <c r="T23" s="395">
        <f>'Расчёт цен'!BP63</f>
        <v>1576</v>
      </c>
      <c r="U23" s="396"/>
      <c r="V23" s="395">
        <f>'Расчёт цен'!BG63</f>
        <v>1717</v>
      </c>
      <c r="W23" s="396"/>
      <c r="X23" s="395">
        <f>'Расчёт цен'!AX63</f>
        <v>1763</v>
      </c>
      <c r="Y23" s="396"/>
    </row>
    <row r="24" spans="1:25" ht="10.95" customHeight="1">
      <c r="A24" s="401" t="str">
        <f>'Расчёт цен'!C64</f>
        <v>Пр. карниз. Фальцевый 2000</v>
      </c>
      <c r="B24" s="402"/>
      <c r="C24" s="402"/>
      <c r="D24" s="402"/>
      <c r="E24" s="402"/>
      <c r="F24" s="402"/>
      <c r="G24" s="402"/>
      <c r="H24" s="403"/>
      <c r="I24" s="92" t="s">
        <v>4</v>
      </c>
      <c r="J24" s="395">
        <f>'Расчёт цен'!CI64</f>
        <v>724</v>
      </c>
      <c r="K24" s="396"/>
      <c r="L24" s="395" t="s">
        <v>384</v>
      </c>
      <c r="M24" s="396"/>
      <c r="N24" s="395">
        <f>'Расчёт цен'!AO64</f>
        <v>776</v>
      </c>
      <c r="O24" s="396"/>
      <c r="P24" s="395">
        <f>'Расчёт цен'!BY64</f>
        <v>1534</v>
      </c>
      <c r="Q24" s="396"/>
      <c r="R24" s="395" t="s">
        <v>384</v>
      </c>
      <c r="S24" s="396"/>
      <c r="T24" s="395">
        <f>'Расчёт цен'!BP64</f>
        <v>1865</v>
      </c>
      <c r="U24" s="396"/>
      <c r="V24" s="395">
        <f>'Расчёт цен'!BG64</f>
        <v>2035</v>
      </c>
      <c r="W24" s="396"/>
      <c r="X24" s="395">
        <f>'Расчёт цен'!AX64</f>
        <v>2090</v>
      </c>
      <c r="Y24" s="396"/>
    </row>
    <row r="25" spans="1:25" ht="10.95" customHeight="1">
      <c r="A25" s="401" t="str">
        <f>'Расчёт цен'!C66</f>
        <v>Пр. коньк. фальц. вент. Нижний 2000</v>
      </c>
      <c r="B25" s="402"/>
      <c r="C25" s="402"/>
      <c r="D25" s="402"/>
      <c r="E25" s="402"/>
      <c r="F25" s="402"/>
      <c r="G25" s="402"/>
      <c r="H25" s="403"/>
      <c r="I25" s="92" t="s">
        <v>4</v>
      </c>
      <c r="J25" s="395">
        <f>'Расчёт цен'!CI66</f>
        <v>724</v>
      </c>
      <c r="K25" s="396"/>
      <c r="L25" s="395" t="s">
        <v>384</v>
      </c>
      <c r="M25" s="396"/>
      <c r="N25" s="395">
        <f>'Расчёт цен'!AO66</f>
        <v>779</v>
      </c>
      <c r="O25" s="396"/>
      <c r="P25" s="395">
        <f>'Расчёт цен'!BY66</f>
        <v>1534</v>
      </c>
      <c r="Q25" s="396"/>
      <c r="R25" s="395" t="s">
        <v>384</v>
      </c>
      <c r="S25" s="396"/>
      <c r="T25" s="395">
        <f>'Расчёт цен'!BP66</f>
        <v>1867</v>
      </c>
      <c r="U25" s="396"/>
      <c r="V25" s="395">
        <f>'Расчёт цен'!BG66</f>
        <v>2035</v>
      </c>
      <c r="W25" s="396"/>
      <c r="X25" s="395">
        <f>'Расчёт цен'!AX66</f>
        <v>2090</v>
      </c>
      <c r="Y25" s="396"/>
    </row>
    <row r="26" spans="1:25" ht="10.95" customHeight="1">
      <c r="A26" s="401" t="str">
        <f>'Расчёт цен'!C67</f>
        <v xml:space="preserve">Пр. коньк. фальц. вент.  2000    </v>
      </c>
      <c r="B26" s="402"/>
      <c r="C26" s="402"/>
      <c r="D26" s="402"/>
      <c r="E26" s="402"/>
      <c r="F26" s="402"/>
      <c r="G26" s="402"/>
      <c r="H26" s="403"/>
      <c r="I26" s="92" t="s">
        <v>4</v>
      </c>
      <c r="J26" s="395">
        <f>'Расчёт цен'!CI67</f>
        <v>1695</v>
      </c>
      <c r="K26" s="396"/>
      <c r="L26" s="395" t="s">
        <v>384</v>
      </c>
      <c r="M26" s="396"/>
      <c r="N26" s="395">
        <f>'Расчёт цен'!AO67</f>
        <v>1820</v>
      </c>
      <c r="O26" s="396"/>
      <c r="P26" s="395">
        <f>'Расчёт цен'!BY67</f>
        <v>3648</v>
      </c>
      <c r="Q26" s="396"/>
      <c r="R26" s="395" t="s">
        <v>384</v>
      </c>
      <c r="S26" s="396"/>
      <c r="T26" s="395">
        <f>'Расчёт цен'!BP67</f>
        <v>4448</v>
      </c>
      <c r="U26" s="396"/>
      <c r="V26" s="395">
        <f>'Расчёт цен'!BG67</f>
        <v>4855</v>
      </c>
      <c r="W26" s="396"/>
      <c r="X26" s="395">
        <f>'Расчёт цен'!AX67</f>
        <v>4987</v>
      </c>
      <c r="Y26" s="396"/>
    </row>
    <row r="27" spans="1:25" ht="10.95" customHeight="1">
      <c r="A27" s="401" t="str">
        <f>'Расчёт цен'!C68</f>
        <v xml:space="preserve">Пр. коньк. фальц.  2000    </v>
      </c>
      <c r="B27" s="402"/>
      <c r="C27" s="402"/>
      <c r="D27" s="402"/>
      <c r="E27" s="402"/>
      <c r="F27" s="402"/>
      <c r="G27" s="402"/>
      <c r="H27" s="403"/>
      <c r="I27" s="92" t="s">
        <v>4</v>
      </c>
      <c r="J27" s="395">
        <f>'Расчёт цен'!CI68</f>
        <v>396</v>
      </c>
      <c r="K27" s="396"/>
      <c r="L27" s="395" t="s">
        <v>384</v>
      </c>
      <c r="M27" s="396"/>
      <c r="N27" s="395">
        <f>'Расчёт цен'!AO68</f>
        <v>425</v>
      </c>
      <c r="O27" s="396"/>
      <c r="P27" s="395">
        <f>'Расчёт цен'!BY68</f>
        <v>816</v>
      </c>
      <c r="Q27" s="396"/>
      <c r="R27" s="395" t="s">
        <v>384</v>
      </c>
      <c r="S27" s="396"/>
      <c r="T27" s="395">
        <f>'Расчёт цен'!BP68</f>
        <v>988</v>
      </c>
      <c r="U27" s="396"/>
      <c r="V27" s="395">
        <f>'Расчёт цен'!BG68</f>
        <v>1076</v>
      </c>
      <c r="W27" s="396"/>
      <c r="X27" s="395">
        <f>'Расчёт цен'!AX68</f>
        <v>1104</v>
      </c>
      <c r="Y27" s="396"/>
    </row>
    <row r="28" spans="1:25" ht="10.95" customHeight="1">
      <c r="A28" s="401" t="str">
        <f>'Расчёт цен'!C93</f>
        <v xml:space="preserve">Пр. стык. фальц. №1  2000    </v>
      </c>
      <c r="B28" s="402"/>
      <c r="C28" s="402"/>
      <c r="D28" s="402"/>
      <c r="E28" s="402"/>
      <c r="F28" s="402"/>
      <c r="G28" s="402"/>
      <c r="H28" s="403"/>
      <c r="I28" s="92" t="s">
        <v>4</v>
      </c>
      <c r="J28" s="395">
        <f>'Расчёт цен'!CI93</f>
        <v>423</v>
      </c>
      <c r="K28" s="400"/>
      <c r="L28" s="395" t="s">
        <v>384</v>
      </c>
      <c r="M28" s="396"/>
      <c r="N28" s="395">
        <f>'Расчёт цен'!AO93</f>
        <v>453</v>
      </c>
      <c r="O28" s="400"/>
      <c r="P28" s="395">
        <f>'Расчёт цен'!BY93</f>
        <v>878</v>
      </c>
      <c r="Q28" s="400"/>
      <c r="R28" s="395" t="s">
        <v>384</v>
      </c>
      <c r="S28" s="396"/>
      <c r="T28" s="395">
        <f>'Расчёт цен'!BP93</f>
        <v>1064</v>
      </c>
      <c r="U28" s="400"/>
      <c r="V28" s="395">
        <f>'Расчёт цен'!BG93</f>
        <v>1159</v>
      </c>
      <c r="W28" s="400"/>
      <c r="X28" s="395">
        <f>'Расчёт цен'!AX93</f>
        <v>1191</v>
      </c>
      <c r="Y28" s="400"/>
    </row>
    <row r="29" spans="1:25" ht="10.95" customHeight="1">
      <c r="A29" s="401" t="str">
        <f>'Расчёт цен'!C94</f>
        <v xml:space="preserve">Пр. стык. фальц. №2  2000    </v>
      </c>
      <c r="B29" s="402"/>
      <c r="C29" s="402"/>
      <c r="D29" s="402"/>
      <c r="E29" s="402"/>
      <c r="F29" s="402"/>
      <c r="G29" s="402"/>
      <c r="H29" s="403"/>
      <c r="I29" s="92" t="s">
        <v>4</v>
      </c>
      <c r="J29" s="395">
        <f>'Расчёт цен'!CI94</f>
        <v>535</v>
      </c>
      <c r="K29" s="400"/>
      <c r="L29" s="395" t="s">
        <v>384</v>
      </c>
      <c r="M29" s="396"/>
      <c r="N29" s="395">
        <f>'Расчёт цен'!AO94</f>
        <v>570</v>
      </c>
      <c r="O29" s="400"/>
      <c r="P29" s="395">
        <f>'Расчёт цен'!BY94</f>
        <v>1117</v>
      </c>
      <c r="Q29" s="400"/>
      <c r="R29" s="395" t="s">
        <v>384</v>
      </c>
      <c r="S29" s="396"/>
      <c r="T29" s="395">
        <f>'Расчёт цен'!BP94</f>
        <v>1355</v>
      </c>
      <c r="U29" s="400"/>
      <c r="V29" s="395">
        <f>'Расчёт цен'!BG94</f>
        <v>1479</v>
      </c>
      <c r="W29" s="400"/>
      <c r="X29" s="395">
        <f>'Расчёт цен'!AX94</f>
        <v>1518</v>
      </c>
      <c r="Y29" s="400"/>
    </row>
    <row r="30" spans="1:25" ht="10.95" customHeight="1">
      <c r="A30" s="401" t="str">
        <f>'Расчёт цен'!C96</f>
        <v xml:space="preserve">Пр. торц. фальц. нижний 2000    </v>
      </c>
      <c r="B30" s="402"/>
      <c r="C30" s="402"/>
      <c r="D30" s="402"/>
      <c r="E30" s="402"/>
      <c r="F30" s="402"/>
      <c r="G30" s="402"/>
      <c r="H30" s="403"/>
      <c r="I30" s="92" t="s">
        <v>4</v>
      </c>
      <c r="J30" s="395">
        <f>'Расчёт цен'!CI96</f>
        <v>475</v>
      </c>
      <c r="K30" s="400"/>
      <c r="L30" s="395" t="s">
        <v>384</v>
      </c>
      <c r="M30" s="396"/>
      <c r="N30" s="395">
        <f>'Расчёт цен'!AO96</f>
        <v>510</v>
      </c>
      <c r="O30" s="400"/>
      <c r="P30" s="395">
        <f>'Расчёт цен'!BY96</f>
        <v>990</v>
      </c>
      <c r="Q30" s="400"/>
      <c r="R30" s="395" t="s">
        <v>384</v>
      </c>
      <c r="S30" s="396"/>
      <c r="T30" s="395">
        <f>'Расчёт цен'!BP96</f>
        <v>1201</v>
      </c>
      <c r="U30" s="400"/>
      <c r="V30" s="395">
        <f>'Расчёт цен'!BG96</f>
        <v>1309</v>
      </c>
      <c r="W30" s="400"/>
      <c r="X30" s="395">
        <f>'Расчёт цен'!AX96</f>
        <v>1344</v>
      </c>
      <c r="Y30" s="400"/>
    </row>
    <row r="31" spans="1:25" ht="10.95" customHeight="1" thickBot="1">
      <c r="A31" s="401" t="str">
        <f>'Расчёт цен'!C97</f>
        <v xml:space="preserve">Пр. торц. фальц. ОЗПТФ - 2000    </v>
      </c>
      <c r="B31" s="402"/>
      <c r="C31" s="402"/>
      <c r="D31" s="402"/>
      <c r="E31" s="402"/>
      <c r="F31" s="402"/>
      <c r="G31" s="402"/>
      <c r="H31" s="403"/>
      <c r="I31" s="92" t="s">
        <v>4</v>
      </c>
      <c r="J31" s="395">
        <f>'Расчёт цен'!CI97</f>
        <v>423</v>
      </c>
      <c r="K31" s="400"/>
      <c r="L31" s="395" t="s">
        <v>384</v>
      </c>
      <c r="M31" s="396"/>
      <c r="N31" s="395">
        <f>'Расчёт цен'!AO97</f>
        <v>453</v>
      </c>
      <c r="O31" s="400"/>
      <c r="P31" s="395">
        <f>'Расчёт цен'!BY97</f>
        <v>878</v>
      </c>
      <c r="Q31" s="400"/>
      <c r="R31" s="395" t="s">
        <v>384</v>
      </c>
      <c r="S31" s="396"/>
      <c r="T31" s="395">
        <f>'Расчёт цен'!BP97</f>
        <v>1064</v>
      </c>
      <c r="U31" s="400"/>
      <c r="V31" s="395">
        <f>'Расчёт цен'!BG97</f>
        <v>1159</v>
      </c>
      <c r="W31" s="400"/>
      <c r="X31" s="395">
        <f>'Расчёт цен'!AX97</f>
        <v>1191</v>
      </c>
      <c r="Y31" s="400"/>
    </row>
    <row r="32" spans="1:25" ht="21.25" customHeight="1">
      <c r="A32" s="95" t="s">
        <v>627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08"/>
      <c r="M32" s="108"/>
      <c r="N32" s="313">
        <v>9003.8017</v>
      </c>
      <c r="O32" s="106" t="s">
        <v>395</v>
      </c>
      <c r="P32" s="108"/>
      <c r="Q32" s="108"/>
      <c r="R32" s="96"/>
      <c r="S32" s="96"/>
      <c r="T32" s="97"/>
      <c r="U32" s="97"/>
      <c r="V32" s="97"/>
      <c r="W32" s="97"/>
      <c r="X32" s="97"/>
      <c r="Y32" s="98"/>
    </row>
    <row r="33" spans="1:26" ht="12.25" customHeight="1">
      <c r="A33" s="401" t="str">
        <f>'Расчёт цен'!C115</f>
        <v xml:space="preserve">Софит сплошной/перфорированный 325(306) - 3000    </v>
      </c>
      <c r="B33" s="402"/>
      <c r="C33" s="402"/>
      <c r="D33" s="402"/>
      <c r="E33" s="402"/>
      <c r="F33" s="402"/>
      <c r="G33" s="402"/>
      <c r="H33" s="403"/>
      <c r="I33" s="92" t="s">
        <v>181</v>
      </c>
      <c r="J33" s="395" t="s">
        <v>384</v>
      </c>
      <c r="K33" s="396"/>
      <c r="L33" s="399" t="s">
        <v>417</v>
      </c>
      <c r="M33" s="399"/>
      <c r="N33" s="105">
        <f>'Расчёт цен'!AO113</f>
        <v>790</v>
      </c>
      <c r="O33" s="105">
        <f>'Расчёт цен'!AO115</f>
        <v>897</v>
      </c>
      <c r="P33" s="397">
        <f>'Расчёт цен'!BY115</f>
        <v>2016</v>
      </c>
      <c r="Q33" s="398"/>
      <c r="R33" s="396">
        <f>T33</f>
        <v>2507</v>
      </c>
      <c r="S33" s="400"/>
      <c r="T33" s="397">
        <f>'Расчёт цен'!BP115</f>
        <v>2507</v>
      </c>
      <c r="U33" s="398"/>
      <c r="V33" s="397">
        <f>'Расчёт цен'!BG115</f>
        <v>2669</v>
      </c>
      <c r="W33" s="398"/>
      <c r="X33" s="397">
        <f>'Расчёт цен'!AX115</f>
        <v>2744</v>
      </c>
      <c r="Y33" s="455"/>
    </row>
    <row r="34" spans="1:26" ht="11.6" customHeight="1">
      <c r="A34" s="401" t="str">
        <f>'Расчёт цен'!C117</f>
        <v>Софит сплошной/перфорированный 325(306) - размер под заказ</v>
      </c>
      <c r="B34" s="402"/>
      <c r="C34" s="402"/>
      <c r="D34" s="402"/>
      <c r="E34" s="402"/>
      <c r="F34" s="402"/>
      <c r="G34" s="402"/>
      <c r="H34" s="403"/>
      <c r="I34" s="92" t="s">
        <v>181</v>
      </c>
      <c r="J34" s="395" t="s">
        <v>384</v>
      </c>
      <c r="K34" s="396"/>
      <c r="L34" s="399" t="s">
        <v>417</v>
      </c>
      <c r="M34" s="399"/>
      <c r="N34" s="105">
        <f>O34</f>
        <v>938</v>
      </c>
      <c r="O34" s="105">
        <f>'Расчёт цен'!AO117</f>
        <v>938</v>
      </c>
      <c r="P34" s="397">
        <f>'Расчёт цен'!BY117</f>
        <v>2108</v>
      </c>
      <c r="Q34" s="398"/>
      <c r="R34" s="396">
        <f t="shared" ref="R34:R38" si="0">T34</f>
        <v>2621</v>
      </c>
      <c r="S34" s="400"/>
      <c r="T34" s="397">
        <f>'Расчёт цен'!BP117</f>
        <v>2621</v>
      </c>
      <c r="U34" s="398"/>
      <c r="V34" s="397">
        <f>'Расчёт цен'!BG117</f>
        <v>2790</v>
      </c>
      <c r="W34" s="398"/>
      <c r="X34" s="397">
        <f>'Расчёт цен'!AX117</f>
        <v>2868</v>
      </c>
      <c r="Y34" s="455"/>
    </row>
    <row r="35" spans="1:26" ht="10.95" customHeight="1">
      <c r="A35" s="401" t="str">
        <f>'Расчёт цен'!C89</f>
        <v xml:space="preserve">Пр. паз. софит. 3000     </v>
      </c>
      <c r="B35" s="402"/>
      <c r="C35" s="402"/>
      <c r="D35" s="402"/>
      <c r="E35" s="402"/>
      <c r="F35" s="402"/>
      <c r="G35" s="402"/>
      <c r="H35" s="403"/>
      <c r="I35" s="94" t="s">
        <v>4</v>
      </c>
      <c r="J35" s="395" t="s">
        <v>384</v>
      </c>
      <c r="K35" s="396"/>
      <c r="L35" s="399" t="s">
        <v>417</v>
      </c>
      <c r="M35" s="399"/>
      <c r="N35" s="105">
        <f>CEILING(O35*0.9,1)</f>
        <v>308</v>
      </c>
      <c r="O35" s="105">
        <f>'Расчёт цен'!AO89</f>
        <v>342</v>
      </c>
      <c r="P35" s="397">
        <f>'Расчёт цен'!BY89</f>
        <v>657</v>
      </c>
      <c r="Q35" s="398"/>
      <c r="R35" s="396">
        <f t="shared" si="0"/>
        <v>793</v>
      </c>
      <c r="S35" s="400"/>
      <c r="T35" s="397">
        <f>'Расчёт цен'!BP89</f>
        <v>793</v>
      </c>
      <c r="U35" s="398"/>
      <c r="V35" s="397">
        <f>'Расчёт цен'!BG89</f>
        <v>863</v>
      </c>
      <c r="W35" s="398"/>
      <c r="X35" s="397">
        <f>'Расчёт цен'!AX89</f>
        <v>887</v>
      </c>
      <c r="Y35" s="455"/>
    </row>
    <row r="36" spans="1:26" ht="12.9" customHeight="1">
      <c r="A36" s="401" t="str">
        <f>'Расчёт цен'!C72</f>
        <v xml:space="preserve">Пр. лоб. софит. 145-2000     </v>
      </c>
      <c r="B36" s="402"/>
      <c r="C36" s="402"/>
      <c r="D36" s="402"/>
      <c r="E36" s="402"/>
      <c r="F36" s="402"/>
      <c r="G36" s="402"/>
      <c r="H36" s="403"/>
      <c r="I36" s="94" t="s">
        <v>4</v>
      </c>
      <c r="J36" s="395" t="s">
        <v>384</v>
      </c>
      <c r="K36" s="396"/>
      <c r="L36" s="399" t="s">
        <v>417</v>
      </c>
      <c r="M36" s="399"/>
      <c r="N36" s="105">
        <f>O36</f>
        <v>527</v>
      </c>
      <c r="O36" s="105">
        <f>'Расчёт цен'!AO72</f>
        <v>527</v>
      </c>
      <c r="P36" s="397">
        <f>'Расчёт цен'!BY72</f>
        <v>1028</v>
      </c>
      <c r="Q36" s="398"/>
      <c r="R36" s="396">
        <f t="shared" si="0"/>
        <v>1247</v>
      </c>
      <c r="S36" s="400"/>
      <c r="T36" s="397">
        <f>'Расчёт цен'!BP72</f>
        <v>1247</v>
      </c>
      <c r="U36" s="398"/>
      <c r="V36" s="397">
        <f>'Расчёт цен'!BG72</f>
        <v>1361</v>
      </c>
      <c r="W36" s="398"/>
      <c r="X36" s="397">
        <f>'Расчёт цен'!AX72</f>
        <v>1397</v>
      </c>
      <c r="Y36" s="455"/>
    </row>
    <row r="37" spans="1:26" ht="10.95" customHeight="1">
      <c r="A37" s="401" t="str">
        <f>'Расчёт цен'!C73</f>
        <v xml:space="preserve">Пр. лоб. софит. 170-2000     </v>
      </c>
      <c r="B37" s="402"/>
      <c r="C37" s="402"/>
      <c r="D37" s="402"/>
      <c r="E37" s="402"/>
      <c r="F37" s="402"/>
      <c r="G37" s="402"/>
      <c r="H37" s="403"/>
      <c r="I37" s="94" t="s">
        <v>4</v>
      </c>
      <c r="J37" s="395" t="s">
        <v>384</v>
      </c>
      <c r="K37" s="396"/>
      <c r="L37" s="399" t="s">
        <v>417</v>
      </c>
      <c r="M37" s="399"/>
      <c r="N37" s="105">
        <f t="shared" ref="N37:N38" si="1">O37</f>
        <v>597</v>
      </c>
      <c r="O37" s="105">
        <f>'Расчёт цен'!AO73</f>
        <v>597</v>
      </c>
      <c r="P37" s="397">
        <f>'Расчёт цен'!BY73</f>
        <v>1174</v>
      </c>
      <c r="Q37" s="398"/>
      <c r="R37" s="396">
        <f t="shared" si="0"/>
        <v>1425</v>
      </c>
      <c r="S37" s="400"/>
      <c r="T37" s="397">
        <f>'Расчёт цен'!BP73</f>
        <v>1425</v>
      </c>
      <c r="U37" s="398"/>
      <c r="V37" s="397">
        <f>'Расчёт цен'!BG73</f>
        <v>1555</v>
      </c>
      <c r="W37" s="398"/>
      <c r="X37" s="397">
        <f>'Расчёт цен'!AX73</f>
        <v>1597</v>
      </c>
      <c r="Y37" s="455"/>
    </row>
    <row r="38" spans="1:26" ht="12.25" customHeight="1" thickBot="1">
      <c r="A38" s="410" t="str">
        <f>'Расчёт цен'!C99</f>
        <v xml:space="preserve">Пр. угл. внутр./наружный софит. 2000     </v>
      </c>
      <c r="B38" s="411"/>
      <c r="C38" s="411"/>
      <c r="D38" s="411"/>
      <c r="E38" s="411"/>
      <c r="F38" s="411"/>
      <c r="G38" s="411"/>
      <c r="H38" s="412"/>
      <c r="I38" s="100" t="s">
        <v>4</v>
      </c>
      <c r="J38" s="405" t="s">
        <v>384</v>
      </c>
      <c r="K38" s="406"/>
      <c r="L38" s="399" t="s">
        <v>417</v>
      </c>
      <c r="M38" s="399"/>
      <c r="N38" s="107">
        <f t="shared" si="1"/>
        <v>955</v>
      </c>
      <c r="O38" s="107">
        <f>'Расчёт цен'!AO99</f>
        <v>955</v>
      </c>
      <c r="P38" s="407">
        <f>'Расчёт цен'!BY99</f>
        <v>1897</v>
      </c>
      <c r="Q38" s="408"/>
      <c r="R38" s="406">
        <f t="shared" si="0"/>
        <v>2310</v>
      </c>
      <c r="S38" s="409"/>
      <c r="T38" s="407">
        <f>'Расчёт цен'!BP99</f>
        <v>2310</v>
      </c>
      <c r="U38" s="408"/>
      <c r="V38" s="407">
        <f>'Расчёт цен'!BG99</f>
        <v>2518</v>
      </c>
      <c r="W38" s="408"/>
      <c r="X38" s="407">
        <f>'Расчёт цен'!AX99</f>
        <v>2588</v>
      </c>
      <c r="Y38" s="463"/>
    </row>
    <row r="39" spans="1:26">
      <c r="A39" s="127" t="s">
        <v>422</v>
      </c>
      <c r="B39" s="127"/>
      <c r="C39" s="127"/>
      <c r="D39" s="127"/>
      <c r="E39" s="127"/>
      <c r="F39" s="129" t="s">
        <v>423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6"/>
      <c r="Q39" s="126"/>
      <c r="R39" s="126"/>
      <c r="S39" s="126"/>
      <c r="T39" s="126"/>
      <c r="U39" s="126"/>
    </row>
    <row r="40" spans="1:26" ht="12.25" customHeight="1">
      <c r="A40" s="131" t="s">
        <v>631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28"/>
      <c r="Q40" s="128"/>
      <c r="R40" s="128"/>
      <c r="S40" s="128"/>
      <c r="T40" s="128"/>
      <c r="U40" s="128"/>
      <c r="V40" s="128"/>
      <c r="W40" s="128"/>
      <c r="X40" s="130"/>
      <c r="Y40" s="130"/>
    </row>
    <row r="41" spans="1:26" ht="11.6" customHeight="1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1"/>
      <c r="Q41" s="231"/>
      <c r="R41" s="231"/>
      <c r="S41" s="231"/>
      <c r="T41" s="231"/>
      <c r="U41" s="231"/>
      <c r="V41" s="231"/>
      <c r="W41" s="231"/>
      <c r="X41" s="128"/>
      <c r="Y41" s="128"/>
      <c r="Z41" s="91"/>
    </row>
    <row r="42" spans="1:26" ht="10.95" customHeight="1">
      <c r="A42" s="392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404"/>
      <c r="Q42" s="404"/>
      <c r="R42" s="404"/>
      <c r="S42" s="404"/>
      <c r="T42" s="404"/>
      <c r="U42" s="404"/>
      <c r="V42" s="404"/>
      <c r="W42" s="404"/>
      <c r="X42" s="231"/>
      <c r="Y42" s="231"/>
    </row>
    <row r="43" spans="1:26" s="91" customFormat="1" ht="10.3" customHeight="1">
      <c r="X43" s="404"/>
      <c r="Y43" s="404"/>
    </row>
  </sheetData>
  <sheetProtection password="CF7A" sheet="1" objects="1" scenarios="1"/>
  <customSheetViews>
    <customSheetView guid="{88CDD111-9372-4879-9711-CC07122EF82D}" scale="120" topLeftCell="B1">
      <selection activeCell="AB31" sqref="AB31"/>
      <pageMargins left="0.18" right="0.11811023622047245" top="0.12" bottom="0.17" header="0.11" footer="0.16"/>
      <pageSetup paperSize="9" orientation="landscape" verticalDpi="0" r:id="rId1"/>
    </customSheetView>
  </customSheetViews>
  <mergeCells count="248">
    <mergeCell ref="H1:U1"/>
    <mergeCell ref="B5:Q5"/>
    <mergeCell ref="V5:X5"/>
    <mergeCell ref="A7:I7"/>
    <mergeCell ref="J7:K7"/>
    <mergeCell ref="L7:S7"/>
    <mergeCell ref="T7:U7"/>
    <mergeCell ref="V7:W7"/>
    <mergeCell ref="X7:Y7"/>
    <mergeCell ref="G4:X4"/>
    <mergeCell ref="G3:X3"/>
    <mergeCell ref="T8:U8"/>
    <mergeCell ref="V8:W8"/>
    <mergeCell ref="X8:Y8"/>
    <mergeCell ref="A9:I9"/>
    <mergeCell ref="J9:K9"/>
    <mergeCell ref="L9:M9"/>
    <mergeCell ref="N9:O9"/>
    <mergeCell ref="P9:Q9"/>
    <mergeCell ref="R9:S9"/>
    <mergeCell ref="T9:Y9"/>
    <mergeCell ref="A8:I8"/>
    <mergeCell ref="J8:K8"/>
    <mergeCell ref="L8:M8"/>
    <mergeCell ref="N8:O8"/>
    <mergeCell ref="P8:Q8"/>
    <mergeCell ref="R8:S8"/>
    <mergeCell ref="T10:U10"/>
    <mergeCell ref="V10:W10"/>
    <mergeCell ref="X10:Y10"/>
    <mergeCell ref="A11:I11"/>
    <mergeCell ref="J11:K11"/>
    <mergeCell ref="L11:M11"/>
    <mergeCell ref="N11:O11"/>
    <mergeCell ref="P11:Q11"/>
    <mergeCell ref="R11:S11"/>
    <mergeCell ref="T11:U11"/>
    <mergeCell ref="A10:I10"/>
    <mergeCell ref="J10:K10"/>
    <mergeCell ref="L10:M10"/>
    <mergeCell ref="N10:O10"/>
    <mergeCell ref="P10:Q10"/>
    <mergeCell ref="R10:S10"/>
    <mergeCell ref="V11:W11"/>
    <mergeCell ref="X11:Y11"/>
    <mergeCell ref="A12:I12"/>
    <mergeCell ref="J12:K12"/>
    <mergeCell ref="L12:M12"/>
    <mergeCell ref="N12:O12"/>
    <mergeCell ref="P12:Q12"/>
    <mergeCell ref="R12:S12"/>
    <mergeCell ref="T12:U12"/>
    <mergeCell ref="V12:W12"/>
    <mergeCell ref="X12:Y12"/>
    <mergeCell ref="A13:I13"/>
    <mergeCell ref="J13:K13"/>
    <mergeCell ref="L13:M13"/>
    <mergeCell ref="N13:O13"/>
    <mergeCell ref="P13:Q13"/>
    <mergeCell ref="R13:S13"/>
    <mergeCell ref="T13:U13"/>
    <mergeCell ref="V13:W13"/>
    <mergeCell ref="X13:Y13"/>
    <mergeCell ref="A14:H15"/>
    <mergeCell ref="I14:I15"/>
    <mergeCell ref="J14:Y15"/>
    <mergeCell ref="A16:S16"/>
    <mergeCell ref="A17:H17"/>
    <mergeCell ref="J17:K17"/>
    <mergeCell ref="L17:M17"/>
    <mergeCell ref="N17:O17"/>
    <mergeCell ref="P17:Q17"/>
    <mergeCell ref="R17:S17"/>
    <mergeCell ref="V18:W18"/>
    <mergeCell ref="X18:Y18"/>
    <mergeCell ref="T17:U17"/>
    <mergeCell ref="V17:W17"/>
    <mergeCell ref="X17:Y17"/>
    <mergeCell ref="A18:H18"/>
    <mergeCell ref="J18:K18"/>
    <mergeCell ref="L18:M18"/>
    <mergeCell ref="N18:O18"/>
    <mergeCell ref="P18:Q18"/>
    <mergeCell ref="R18:S18"/>
    <mergeCell ref="T18:U18"/>
    <mergeCell ref="T19:U19"/>
    <mergeCell ref="V19:W19"/>
    <mergeCell ref="X19:Y19"/>
    <mergeCell ref="A20:H20"/>
    <mergeCell ref="J20:K20"/>
    <mergeCell ref="L20:M20"/>
    <mergeCell ref="N20:O20"/>
    <mergeCell ref="P20:Q20"/>
    <mergeCell ref="R20:S20"/>
    <mergeCell ref="T20:U20"/>
    <mergeCell ref="A19:H19"/>
    <mergeCell ref="J19:K19"/>
    <mergeCell ref="L19:M19"/>
    <mergeCell ref="N19:O19"/>
    <mergeCell ref="P19:Q19"/>
    <mergeCell ref="R19:S19"/>
    <mergeCell ref="V20:W20"/>
    <mergeCell ref="X20:Y20"/>
    <mergeCell ref="A21:S21"/>
    <mergeCell ref="A22:H22"/>
    <mergeCell ref="J22:K22"/>
    <mergeCell ref="L22:M22"/>
    <mergeCell ref="N22:O22"/>
    <mergeCell ref="P22:Q22"/>
    <mergeCell ref="R22:S22"/>
    <mergeCell ref="T22:U22"/>
    <mergeCell ref="V22:W22"/>
    <mergeCell ref="X22:Y22"/>
    <mergeCell ref="A23:H23"/>
    <mergeCell ref="J23:K23"/>
    <mergeCell ref="L23:M23"/>
    <mergeCell ref="N23:O23"/>
    <mergeCell ref="P23:Q23"/>
    <mergeCell ref="R23:S23"/>
    <mergeCell ref="T23:U23"/>
    <mergeCell ref="V23:W23"/>
    <mergeCell ref="X23:Y23"/>
    <mergeCell ref="A24:H24"/>
    <mergeCell ref="J24:K24"/>
    <mergeCell ref="L24:M24"/>
    <mergeCell ref="N24:O24"/>
    <mergeCell ref="P24:Q24"/>
    <mergeCell ref="R24:S24"/>
    <mergeCell ref="T24:U24"/>
    <mergeCell ref="V24:W24"/>
    <mergeCell ref="X24:Y24"/>
    <mergeCell ref="T25:U25"/>
    <mergeCell ref="V25:W25"/>
    <mergeCell ref="X25:Y25"/>
    <mergeCell ref="A26:H26"/>
    <mergeCell ref="J26:K26"/>
    <mergeCell ref="L26:M26"/>
    <mergeCell ref="N26:O26"/>
    <mergeCell ref="P26:Q26"/>
    <mergeCell ref="R26:S26"/>
    <mergeCell ref="T26:U26"/>
    <mergeCell ref="A25:H25"/>
    <mergeCell ref="J25:K25"/>
    <mergeCell ref="L25:M25"/>
    <mergeCell ref="N25:O25"/>
    <mergeCell ref="P25:Q25"/>
    <mergeCell ref="R25:S25"/>
    <mergeCell ref="V26:W26"/>
    <mergeCell ref="X26:Y26"/>
    <mergeCell ref="A27:H27"/>
    <mergeCell ref="J27:K27"/>
    <mergeCell ref="L27:M27"/>
    <mergeCell ref="N27:O27"/>
    <mergeCell ref="P27:Q27"/>
    <mergeCell ref="R27:S27"/>
    <mergeCell ref="T27:U27"/>
    <mergeCell ref="V27:W27"/>
    <mergeCell ref="X27:Y27"/>
    <mergeCell ref="A28:H28"/>
    <mergeCell ref="J28:K28"/>
    <mergeCell ref="L28:M28"/>
    <mergeCell ref="N28:O28"/>
    <mergeCell ref="P28:Q28"/>
    <mergeCell ref="R28:S28"/>
    <mergeCell ref="T28:U28"/>
    <mergeCell ref="V28:W28"/>
    <mergeCell ref="X28:Y28"/>
    <mergeCell ref="T29:U29"/>
    <mergeCell ref="V29:W29"/>
    <mergeCell ref="X29:Y29"/>
    <mergeCell ref="A30:H30"/>
    <mergeCell ref="J30:K30"/>
    <mergeCell ref="L30:M30"/>
    <mergeCell ref="N30:O30"/>
    <mergeCell ref="P30:Q30"/>
    <mergeCell ref="R30:S30"/>
    <mergeCell ref="T30:U30"/>
    <mergeCell ref="A29:H29"/>
    <mergeCell ref="J29:K29"/>
    <mergeCell ref="L29:M29"/>
    <mergeCell ref="N29:O29"/>
    <mergeCell ref="P29:Q29"/>
    <mergeCell ref="R29:S29"/>
    <mergeCell ref="X31:Y31"/>
    <mergeCell ref="V30:W30"/>
    <mergeCell ref="X30:Y30"/>
    <mergeCell ref="A31:H31"/>
    <mergeCell ref="J31:K31"/>
    <mergeCell ref="L31:M31"/>
    <mergeCell ref="N31:O31"/>
    <mergeCell ref="P31:Q31"/>
    <mergeCell ref="R31:S31"/>
    <mergeCell ref="T31:U31"/>
    <mergeCell ref="V31:W31"/>
    <mergeCell ref="V33:W33"/>
    <mergeCell ref="X33:Y33"/>
    <mergeCell ref="A34:H34"/>
    <mergeCell ref="J34:K34"/>
    <mergeCell ref="L34:M34"/>
    <mergeCell ref="P34:Q34"/>
    <mergeCell ref="R34:S34"/>
    <mergeCell ref="T34:U34"/>
    <mergeCell ref="V34:W34"/>
    <mergeCell ref="X34:Y34"/>
    <mergeCell ref="A33:H33"/>
    <mergeCell ref="J33:K33"/>
    <mergeCell ref="L33:M33"/>
    <mergeCell ref="P33:Q33"/>
    <mergeCell ref="R33:S33"/>
    <mergeCell ref="T33:U33"/>
    <mergeCell ref="V35:W35"/>
    <mergeCell ref="X35:Y35"/>
    <mergeCell ref="A36:H36"/>
    <mergeCell ref="J36:K36"/>
    <mergeCell ref="L36:M36"/>
    <mergeCell ref="P36:Q36"/>
    <mergeCell ref="R36:S36"/>
    <mergeCell ref="T36:U36"/>
    <mergeCell ref="V36:W36"/>
    <mergeCell ref="X36:Y36"/>
    <mergeCell ref="A35:H35"/>
    <mergeCell ref="J35:K35"/>
    <mergeCell ref="L35:M35"/>
    <mergeCell ref="P35:Q35"/>
    <mergeCell ref="R35:S35"/>
    <mergeCell ref="T35:U35"/>
    <mergeCell ref="A42:O42"/>
    <mergeCell ref="P42:Q42"/>
    <mergeCell ref="R42:S42"/>
    <mergeCell ref="T42:U42"/>
    <mergeCell ref="V42:W42"/>
    <mergeCell ref="X43:Y43"/>
    <mergeCell ref="V37:W37"/>
    <mergeCell ref="X37:Y37"/>
    <mergeCell ref="A38:H38"/>
    <mergeCell ref="J38:K38"/>
    <mergeCell ref="L38:M38"/>
    <mergeCell ref="P38:Q38"/>
    <mergeCell ref="R38:S38"/>
    <mergeCell ref="T38:U38"/>
    <mergeCell ref="V38:W38"/>
    <mergeCell ref="X38:Y38"/>
    <mergeCell ref="A37:H37"/>
    <mergeCell ref="J37:K37"/>
    <mergeCell ref="L37:M37"/>
    <mergeCell ref="P37:Q37"/>
    <mergeCell ref="R37:S37"/>
    <mergeCell ref="T37:U37"/>
  </mergeCells>
  <pageMargins left="0.18" right="0.11811023622047245" top="0.12" bottom="0.17" header="0.11" footer="0.16"/>
  <pageSetup paperSize="9" orientation="landscape" verticalDpi="20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9"/>
  <sheetViews>
    <sheetView zoomScale="120" zoomScaleNormal="120" workbookViewId="0">
      <selection activeCell="V52" sqref="V52"/>
    </sheetView>
  </sheetViews>
  <sheetFormatPr defaultRowHeight="14.8"/>
  <cols>
    <col min="1" max="1" width="4.77734375" style="32" customWidth="1"/>
    <col min="2" max="3" width="3.88671875" style="32" customWidth="1"/>
    <col min="4" max="4" width="2.88671875" style="32" customWidth="1"/>
    <col min="5" max="5" width="4.5546875" style="32" customWidth="1"/>
    <col min="6" max="6" width="5.21875" style="32" customWidth="1"/>
    <col min="7" max="7" width="6.6640625" style="32" customWidth="1"/>
    <col min="8" max="8" width="13" style="32" customWidth="1"/>
    <col min="9" max="9" width="7.21875" style="32" customWidth="1"/>
    <col min="10" max="10" width="5.33203125" style="32" customWidth="1"/>
    <col min="11" max="11" width="4" style="32" customWidth="1"/>
    <col min="12" max="12" width="4.77734375" style="32" customWidth="1"/>
    <col min="13" max="13" width="4.5546875" style="32" customWidth="1"/>
    <col min="14" max="14" width="7.6640625" style="32" customWidth="1"/>
    <col min="15" max="15" width="8.21875" style="32" customWidth="1"/>
    <col min="16" max="16" width="5" style="32" customWidth="1"/>
    <col min="17" max="17" width="4.33203125" style="32" customWidth="1"/>
    <col min="18" max="18" width="5.5546875" style="32" customWidth="1"/>
    <col min="19" max="19" width="2.88671875" style="32" customWidth="1"/>
    <col min="20" max="20" width="6.109375" style="32" customWidth="1"/>
    <col min="21" max="21" width="5.44140625" style="32" customWidth="1"/>
    <col min="22" max="22" width="7.33203125" style="32" customWidth="1"/>
    <col min="23" max="23" width="5.44140625" style="32" customWidth="1"/>
    <col min="24" max="24" width="8.109375" style="32" customWidth="1"/>
    <col min="25" max="25" width="5.6640625" style="32" customWidth="1"/>
    <col min="26" max="16384" width="8.88671875" style="32"/>
  </cols>
  <sheetData>
    <row r="1" spans="1:25" ht="17.399999999999999" customHeight="1">
      <c r="D1" s="72"/>
      <c r="F1" s="72"/>
      <c r="G1" s="72"/>
      <c r="H1" s="462" t="s">
        <v>166</v>
      </c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</row>
    <row r="2" spans="1:25" ht="2.6" customHeight="1">
      <c r="C2" s="72"/>
      <c r="D2" s="72"/>
      <c r="E2" s="473" t="s">
        <v>167</v>
      </c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</row>
    <row r="3" spans="1:25" ht="10.3" customHeight="1">
      <c r="D3" s="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</row>
    <row r="4" spans="1:25" ht="2.6" customHeight="1"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25" ht="14.15" customHeight="1">
      <c r="B5" s="391" t="s">
        <v>586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V5" s="468">
        <f>'Прайс кровля'!V5:X5</f>
        <v>44734</v>
      </c>
      <c r="W5" s="468"/>
      <c r="X5" s="468"/>
    </row>
    <row r="6" spans="1:25" ht="3.9" customHeight="1" thickBot="1"/>
    <row r="7" spans="1:25" s="89" customFormat="1" ht="21.9" customHeight="1" thickBot="1">
      <c r="A7" s="456" t="s">
        <v>374</v>
      </c>
      <c r="B7" s="457"/>
      <c r="C7" s="457"/>
      <c r="D7" s="457"/>
      <c r="E7" s="457"/>
      <c r="F7" s="457"/>
      <c r="G7" s="457"/>
      <c r="H7" s="457"/>
      <c r="I7" s="458"/>
      <c r="J7" s="441" t="s">
        <v>381</v>
      </c>
      <c r="K7" s="446"/>
      <c r="L7" s="441" t="s">
        <v>385</v>
      </c>
      <c r="M7" s="442"/>
      <c r="N7" s="442"/>
      <c r="O7" s="442"/>
      <c r="P7" s="442"/>
      <c r="Q7" s="442"/>
      <c r="R7" s="442"/>
      <c r="S7" s="446"/>
      <c r="T7" s="441" t="s">
        <v>391</v>
      </c>
      <c r="U7" s="442"/>
      <c r="V7" s="441" t="s">
        <v>392</v>
      </c>
      <c r="W7" s="442"/>
      <c r="X7" s="441" t="s">
        <v>393</v>
      </c>
      <c r="Y7" s="443"/>
    </row>
    <row r="8" spans="1:25" ht="21.25" customHeight="1" thickBot="1">
      <c r="A8" s="432" t="s">
        <v>375</v>
      </c>
      <c r="B8" s="433"/>
      <c r="C8" s="433"/>
      <c r="D8" s="433"/>
      <c r="E8" s="433"/>
      <c r="F8" s="433"/>
      <c r="G8" s="433"/>
      <c r="H8" s="433"/>
      <c r="I8" s="433"/>
      <c r="J8" s="447" t="s">
        <v>382</v>
      </c>
      <c r="K8" s="448"/>
      <c r="L8" s="447" t="s">
        <v>382</v>
      </c>
      <c r="M8" s="448"/>
      <c r="N8" s="447" t="s">
        <v>382</v>
      </c>
      <c r="O8" s="448"/>
      <c r="P8" s="447" t="s">
        <v>388</v>
      </c>
      <c r="Q8" s="448"/>
      <c r="R8" s="447" t="s">
        <v>154</v>
      </c>
      <c r="S8" s="448"/>
      <c r="T8" s="444" t="s">
        <v>414</v>
      </c>
      <c r="U8" s="445"/>
      <c r="V8" s="447" t="s">
        <v>389</v>
      </c>
      <c r="W8" s="448"/>
      <c r="X8" s="447" t="s">
        <v>390</v>
      </c>
      <c r="Y8" s="453"/>
    </row>
    <row r="9" spans="1:25" ht="11.6" customHeight="1">
      <c r="A9" s="434" t="s">
        <v>376</v>
      </c>
      <c r="B9" s="435"/>
      <c r="C9" s="435"/>
      <c r="D9" s="435"/>
      <c r="E9" s="435"/>
      <c r="F9" s="435"/>
      <c r="G9" s="435"/>
      <c r="H9" s="435"/>
      <c r="I9" s="435"/>
      <c r="J9" s="415" t="s">
        <v>377</v>
      </c>
      <c r="K9" s="416"/>
      <c r="L9" s="415" t="s">
        <v>377</v>
      </c>
      <c r="M9" s="416"/>
      <c r="N9" s="415" t="s">
        <v>377</v>
      </c>
      <c r="O9" s="416"/>
      <c r="P9" s="430" t="s">
        <v>386</v>
      </c>
      <c r="Q9" s="431"/>
      <c r="R9" s="430" t="s">
        <v>387</v>
      </c>
      <c r="S9" s="431"/>
      <c r="T9" s="430" t="s">
        <v>386</v>
      </c>
      <c r="U9" s="431"/>
      <c r="V9" s="431"/>
      <c r="W9" s="431"/>
      <c r="X9" s="431"/>
      <c r="Y9" s="454"/>
    </row>
    <row r="10" spans="1:25" s="90" customFormat="1" ht="10.3" customHeight="1">
      <c r="A10" s="436" t="s">
        <v>413</v>
      </c>
      <c r="B10" s="437"/>
      <c r="C10" s="437"/>
      <c r="D10" s="437"/>
      <c r="E10" s="437"/>
      <c r="F10" s="437"/>
      <c r="G10" s="437"/>
      <c r="H10" s="437"/>
      <c r="I10" s="438"/>
      <c r="J10" s="397">
        <f>'Прайс кровля'!J10:K10</f>
        <v>140</v>
      </c>
      <c r="K10" s="398"/>
      <c r="L10" s="397">
        <f>'Прайс кровля'!L10:M10</f>
        <v>140</v>
      </c>
      <c r="M10" s="398"/>
      <c r="N10" s="397">
        <f>'Прайс кровля'!N10:O10</f>
        <v>140</v>
      </c>
      <c r="O10" s="398"/>
      <c r="P10" s="397">
        <f>'Прайс кровля'!P10:Q10</f>
        <v>275</v>
      </c>
      <c r="Q10" s="398"/>
      <c r="R10" s="397">
        <f>'Прайс кровля'!R10:S10</f>
        <v>275</v>
      </c>
      <c r="S10" s="398"/>
      <c r="T10" s="397">
        <f>'Прайс кровля'!T10:U10</f>
        <v>275</v>
      </c>
      <c r="U10" s="398"/>
      <c r="V10" s="397">
        <f>'Прайс кровля'!V10:W10</f>
        <v>275</v>
      </c>
      <c r="W10" s="398"/>
      <c r="X10" s="397">
        <f>'Прайс кровля'!X10:Y10</f>
        <v>275</v>
      </c>
      <c r="Y10" s="398"/>
    </row>
    <row r="11" spans="1:25" ht="10.3" customHeight="1">
      <c r="A11" s="439" t="s">
        <v>378</v>
      </c>
      <c r="B11" s="440"/>
      <c r="C11" s="440"/>
      <c r="D11" s="440"/>
      <c r="E11" s="440"/>
      <c r="F11" s="440"/>
      <c r="G11" s="440"/>
      <c r="H11" s="440"/>
      <c r="I11" s="440"/>
      <c r="J11" s="397">
        <f>'Прайс кровля'!J11:K11</f>
        <v>0.5</v>
      </c>
      <c r="K11" s="398"/>
      <c r="L11" s="397">
        <f>'Прайс кровля'!L11:M11</f>
        <v>0.4</v>
      </c>
      <c r="M11" s="398"/>
      <c r="N11" s="397">
        <f>'Прайс кровля'!N11:O11</f>
        <v>0.5</v>
      </c>
      <c r="O11" s="398"/>
      <c r="P11" s="397">
        <f>'Прайс кровля'!P11:Q11</f>
        <v>0.5</v>
      </c>
      <c r="Q11" s="398"/>
      <c r="R11" s="397">
        <f>'Прайс кровля'!R11:S11</f>
        <v>0.45</v>
      </c>
      <c r="S11" s="398"/>
      <c r="T11" s="397">
        <f>'Прайс кровля'!T11:U11</f>
        <v>0.5</v>
      </c>
      <c r="U11" s="398"/>
      <c r="V11" s="397">
        <f>'Прайс кровля'!V11:W11</f>
        <v>0.5</v>
      </c>
      <c r="W11" s="398"/>
      <c r="X11" s="397">
        <f>'Прайс кровля'!X11:Y11</f>
        <v>0.5</v>
      </c>
      <c r="Y11" s="398"/>
    </row>
    <row r="12" spans="1:25" ht="10.95" customHeight="1">
      <c r="A12" s="439" t="s">
        <v>379</v>
      </c>
      <c r="B12" s="440"/>
      <c r="C12" s="440"/>
      <c r="D12" s="440"/>
      <c r="E12" s="440"/>
      <c r="F12" s="440"/>
      <c r="G12" s="440"/>
      <c r="H12" s="440"/>
      <c r="I12" s="440"/>
      <c r="J12" s="397">
        <f>'Прайс кровля'!J12:K12</f>
        <v>1</v>
      </c>
      <c r="K12" s="398"/>
      <c r="L12" s="397">
        <f>'Прайс кровля'!L12:M12</f>
        <v>5</v>
      </c>
      <c r="M12" s="398"/>
      <c r="N12" s="397">
        <f>'Прайс кровля'!N12:O12</f>
        <v>10</v>
      </c>
      <c r="O12" s="398"/>
      <c r="P12" s="397">
        <f>'Прайс кровля'!P12:Q12</f>
        <v>10</v>
      </c>
      <c r="Q12" s="398"/>
      <c r="R12" s="397">
        <f>'Прайс кровля'!R12:S12</f>
        <v>10</v>
      </c>
      <c r="S12" s="398"/>
      <c r="T12" s="397">
        <f>'Прайс кровля'!T12:U12</f>
        <v>15</v>
      </c>
      <c r="U12" s="398"/>
      <c r="V12" s="397">
        <f>'Прайс кровля'!V12:W12</f>
        <v>25</v>
      </c>
      <c r="W12" s="398"/>
      <c r="X12" s="397">
        <f>'Прайс кровля'!X12:Y12</f>
        <v>25</v>
      </c>
      <c r="Y12" s="398"/>
    </row>
    <row r="13" spans="1:25" ht="11.6" customHeight="1" thickBot="1">
      <c r="A13" s="470" t="s">
        <v>380</v>
      </c>
      <c r="B13" s="471"/>
      <c r="C13" s="471"/>
      <c r="D13" s="471"/>
      <c r="E13" s="471"/>
      <c r="F13" s="471"/>
      <c r="G13" s="471"/>
      <c r="H13" s="471"/>
      <c r="I13" s="472"/>
      <c r="J13" s="397">
        <f>'Прайс кровля'!J13:K13</f>
        <v>10</v>
      </c>
      <c r="K13" s="398"/>
      <c r="L13" s="397">
        <f>'Прайс кровля'!L13:M13</f>
        <v>10</v>
      </c>
      <c r="M13" s="398"/>
      <c r="N13" s="397">
        <f>'Прайс кровля'!N13:O13</f>
        <v>20</v>
      </c>
      <c r="O13" s="398"/>
      <c r="P13" s="397">
        <f>'Прайс кровля'!P13:Q13</f>
        <v>25</v>
      </c>
      <c r="Q13" s="398"/>
      <c r="R13" s="397">
        <f>'Прайс кровля'!R13:S13</f>
        <v>25</v>
      </c>
      <c r="S13" s="398"/>
      <c r="T13" s="397">
        <f>'Прайс кровля'!T13:U13</f>
        <v>30</v>
      </c>
      <c r="U13" s="398"/>
      <c r="V13" s="397">
        <f>'Прайс кровля'!V13:W13</f>
        <v>50</v>
      </c>
      <c r="W13" s="398"/>
      <c r="X13" s="397">
        <f>'Прайс кровля'!X13:Y13</f>
        <v>50</v>
      </c>
      <c r="Y13" s="398"/>
    </row>
    <row r="14" spans="1:25" ht="12.9" customHeight="1">
      <c r="A14" s="422" t="s">
        <v>170</v>
      </c>
      <c r="B14" s="423"/>
      <c r="C14" s="423"/>
      <c r="D14" s="423"/>
      <c r="E14" s="423"/>
      <c r="F14" s="423"/>
      <c r="G14" s="423"/>
      <c r="H14" s="424"/>
      <c r="I14" s="428" t="s">
        <v>171</v>
      </c>
      <c r="J14" s="464" t="s">
        <v>383</v>
      </c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5"/>
    </row>
    <row r="15" spans="1:25" ht="0.65" customHeight="1" thickBot="1">
      <c r="A15" s="425"/>
      <c r="B15" s="426"/>
      <c r="C15" s="426"/>
      <c r="D15" s="426"/>
      <c r="E15" s="426"/>
      <c r="F15" s="426"/>
      <c r="G15" s="426"/>
      <c r="H15" s="427"/>
      <c r="I15" s="429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7"/>
    </row>
    <row r="16" spans="1:25">
      <c r="A16" s="413" t="s">
        <v>624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101"/>
      <c r="U16" s="101"/>
      <c r="V16" s="101"/>
      <c r="W16" s="101"/>
      <c r="X16" s="101"/>
      <c r="Y16" s="102"/>
    </row>
    <row r="17" spans="1:29" s="91" customFormat="1" ht="10.95" customHeight="1">
      <c r="A17" s="393" t="str">
        <f>'Расчёт цен'!C28</f>
        <v xml:space="preserve">Колпак на столб № 1    </v>
      </c>
      <c r="B17" s="394"/>
      <c r="C17" s="394"/>
      <c r="D17" s="394"/>
      <c r="E17" s="394"/>
      <c r="F17" s="394"/>
      <c r="G17" s="394"/>
      <c r="H17" s="394"/>
      <c r="I17" s="92" t="s">
        <v>4</v>
      </c>
      <c r="J17" s="395">
        <f>'Расчёт цен'!CI28</f>
        <v>2270</v>
      </c>
      <c r="K17" s="396"/>
      <c r="L17" s="395" t="s">
        <v>384</v>
      </c>
      <c r="M17" s="396"/>
      <c r="N17" s="395">
        <f>'Расчёт цен'!AO28</f>
        <v>2496</v>
      </c>
      <c r="O17" s="396"/>
      <c r="P17" s="395">
        <f>'Расчёт цен'!BY28</f>
        <v>3937</v>
      </c>
      <c r="Q17" s="396"/>
      <c r="R17" s="395">
        <f>T17</f>
        <v>4563</v>
      </c>
      <c r="S17" s="396"/>
      <c r="T17" s="395">
        <f>'Расчёт цен'!BP28</f>
        <v>4563</v>
      </c>
      <c r="U17" s="396"/>
      <c r="V17" s="395">
        <f>'Расчёт цен'!BG28</f>
        <v>4877</v>
      </c>
      <c r="W17" s="396"/>
      <c r="X17" s="395">
        <f>'Расчёт цен'!AX28</f>
        <v>5002</v>
      </c>
      <c r="Y17" s="459"/>
    </row>
    <row r="18" spans="1:29" s="91" customFormat="1" ht="10.95" customHeight="1">
      <c r="A18" s="393" t="str">
        <f>'Расчёт цен'!C29</f>
        <v xml:space="preserve">Колпак на столб № 2    </v>
      </c>
      <c r="B18" s="394"/>
      <c r="C18" s="394"/>
      <c r="D18" s="394"/>
      <c r="E18" s="394"/>
      <c r="F18" s="394"/>
      <c r="G18" s="394"/>
      <c r="H18" s="394"/>
      <c r="I18" s="92" t="s">
        <v>4</v>
      </c>
      <c r="J18" s="395">
        <f>'Расчёт цен'!CI29</f>
        <v>2430</v>
      </c>
      <c r="K18" s="396"/>
      <c r="L18" s="395" t="s">
        <v>384</v>
      </c>
      <c r="M18" s="396"/>
      <c r="N18" s="395">
        <f>'Расчёт цен'!AO29</f>
        <v>2668</v>
      </c>
      <c r="O18" s="396"/>
      <c r="P18" s="395">
        <f>'Расчёт цен'!BY29</f>
        <v>4163</v>
      </c>
      <c r="Q18" s="396"/>
      <c r="R18" s="395">
        <f t="shared" ref="R18:R21" si="0">T18</f>
        <v>4809</v>
      </c>
      <c r="S18" s="396"/>
      <c r="T18" s="395">
        <f>'Расчёт цен'!BP29</f>
        <v>4809</v>
      </c>
      <c r="U18" s="396"/>
      <c r="V18" s="395">
        <f>'Расчёт цен'!BG29</f>
        <v>5137</v>
      </c>
      <c r="W18" s="396"/>
      <c r="X18" s="395">
        <f>'Расчёт цен'!AX29</f>
        <v>5266</v>
      </c>
      <c r="Y18" s="459"/>
    </row>
    <row r="19" spans="1:29" s="91" customFormat="1" ht="10.95" customHeight="1">
      <c r="A19" s="393" t="str">
        <f>'Расчёт цен'!C30</f>
        <v xml:space="preserve">Колпак на столб № 3    </v>
      </c>
      <c r="B19" s="394"/>
      <c r="C19" s="394"/>
      <c r="D19" s="394"/>
      <c r="E19" s="394"/>
      <c r="F19" s="394"/>
      <c r="G19" s="394"/>
      <c r="H19" s="394"/>
      <c r="I19" s="92" t="s">
        <v>4</v>
      </c>
      <c r="J19" s="395">
        <f>'Расчёт цен'!CI30</f>
        <v>2707</v>
      </c>
      <c r="K19" s="396"/>
      <c r="L19" s="395" t="s">
        <v>384</v>
      </c>
      <c r="M19" s="396"/>
      <c r="N19" s="395">
        <f>'Расчёт цен'!AO30</f>
        <v>2967</v>
      </c>
      <c r="O19" s="396"/>
      <c r="P19" s="395">
        <f>'Расчёт цен'!BY30</f>
        <v>4597</v>
      </c>
      <c r="Q19" s="396"/>
      <c r="R19" s="395">
        <f t="shared" si="0"/>
        <v>5302</v>
      </c>
      <c r="S19" s="396"/>
      <c r="T19" s="395">
        <f>'Расчёт цен'!BP30</f>
        <v>5302</v>
      </c>
      <c r="U19" s="396"/>
      <c r="V19" s="395">
        <f>'Расчёт цен'!BG30</f>
        <v>5660</v>
      </c>
      <c r="W19" s="396"/>
      <c r="X19" s="395">
        <f>'Расчёт цен'!AX30</f>
        <v>5803</v>
      </c>
      <c r="Y19" s="459"/>
    </row>
    <row r="20" spans="1:29" s="91" customFormat="1" ht="10.95" customHeight="1">
      <c r="A20" s="393" t="str">
        <f>'Расчёт цен'!C31</f>
        <v xml:space="preserve">Колпак на столб № 4    </v>
      </c>
      <c r="B20" s="394"/>
      <c r="C20" s="394"/>
      <c r="D20" s="394"/>
      <c r="E20" s="394"/>
      <c r="F20" s="394"/>
      <c r="G20" s="394"/>
      <c r="H20" s="394"/>
      <c r="I20" s="92" t="s">
        <v>4</v>
      </c>
      <c r="J20" s="395">
        <f>'Расчёт цен'!CI31</f>
        <v>3924</v>
      </c>
      <c r="K20" s="396"/>
      <c r="L20" s="395" t="s">
        <v>384</v>
      </c>
      <c r="M20" s="396"/>
      <c r="N20" s="395">
        <f>'Расчёт цен'!AO31</f>
        <v>4307</v>
      </c>
      <c r="O20" s="396"/>
      <c r="P20" s="395">
        <f>'Расчёт цен'!BY31</f>
        <v>6749</v>
      </c>
      <c r="Q20" s="396"/>
      <c r="R20" s="395">
        <f t="shared" si="0"/>
        <v>7806</v>
      </c>
      <c r="S20" s="396"/>
      <c r="T20" s="395">
        <f>'Расчёт цен'!BP31</f>
        <v>7806</v>
      </c>
      <c r="U20" s="396"/>
      <c r="V20" s="395">
        <f>'Расчёт цен'!BG31</f>
        <v>8339</v>
      </c>
      <c r="W20" s="396"/>
      <c r="X20" s="395">
        <f>'Расчёт цен'!AX31</f>
        <v>8551</v>
      </c>
      <c r="Y20" s="459"/>
    </row>
    <row r="21" spans="1:29" s="91" customFormat="1" ht="10.95" customHeight="1">
      <c r="A21" s="393" t="str">
        <f>'Расчёт цен'!C32</f>
        <v xml:space="preserve">Колпак на столб № 5    </v>
      </c>
      <c r="B21" s="394"/>
      <c r="C21" s="394"/>
      <c r="D21" s="394"/>
      <c r="E21" s="394"/>
      <c r="F21" s="394"/>
      <c r="G21" s="394"/>
      <c r="H21" s="394"/>
      <c r="I21" s="92" t="s">
        <v>4</v>
      </c>
      <c r="J21" s="395">
        <f>'Расчёт цен'!CI32</f>
        <v>4470</v>
      </c>
      <c r="K21" s="396"/>
      <c r="L21" s="395" t="s">
        <v>384</v>
      </c>
      <c r="M21" s="396"/>
      <c r="N21" s="395">
        <f>'Расчёт цен'!AO32</f>
        <v>4906</v>
      </c>
      <c r="O21" s="396"/>
      <c r="P21" s="395">
        <f>'Расчёт цен'!BY32</f>
        <v>7675</v>
      </c>
      <c r="Q21" s="396"/>
      <c r="R21" s="395">
        <f t="shared" si="0"/>
        <v>8875</v>
      </c>
      <c r="S21" s="396"/>
      <c r="T21" s="395">
        <f>'Расчёт цен'!BP32</f>
        <v>8875</v>
      </c>
      <c r="U21" s="396"/>
      <c r="V21" s="395">
        <f>'Расчёт цен'!BG32</f>
        <v>9481</v>
      </c>
      <c r="W21" s="396"/>
      <c r="X21" s="395">
        <f>'Расчёт цен'!AX32</f>
        <v>9720</v>
      </c>
      <c r="Y21" s="459"/>
    </row>
    <row r="22" spans="1:29" s="91" customFormat="1" ht="10.95" customHeight="1">
      <c r="A22" s="393" t="str">
        <f>'Расчёт цен'!C33</f>
        <v xml:space="preserve">Колпак на трубу № 1    </v>
      </c>
      <c r="B22" s="394"/>
      <c r="C22" s="394"/>
      <c r="D22" s="394"/>
      <c r="E22" s="394"/>
      <c r="F22" s="394"/>
      <c r="G22" s="394"/>
      <c r="H22" s="394"/>
      <c r="I22" s="92" t="s">
        <v>4</v>
      </c>
      <c r="J22" s="395">
        <f>'Расчёт цен'!CI33</f>
        <v>5048</v>
      </c>
      <c r="K22" s="396"/>
      <c r="L22" s="395" t="s">
        <v>384</v>
      </c>
      <c r="M22" s="396"/>
      <c r="N22" s="395">
        <f>'Расчёт цен'!AO33</f>
        <v>5586</v>
      </c>
      <c r="O22" s="396"/>
      <c r="P22" s="395">
        <f>'Расчёт цен'!BY33</f>
        <v>9409</v>
      </c>
      <c r="Q22" s="396"/>
      <c r="R22" s="395" t="s">
        <v>384</v>
      </c>
      <c r="S22" s="396"/>
      <c r="T22" s="395">
        <f>'Расчёт цен'!BP33</f>
        <v>11071</v>
      </c>
      <c r="U22" s="396"/>
      <c r="V22" s="395">
        <f>'Расчёт цен'!BG33</f>
        <v>11872</v>
      </c>
      <c r="W22" s="396"/>
      <c r="X22" s="395">
        <f>'Расчёт цен'!AX33</f>
        <v>12181</v>
      </c>
      <c r="Y22" s="459"/>
    </row>
    <row r="23" spans="1:29" s="91" customFormat="1" ht="10.95" customHeight="1">
      <c r="A23" s="393" t="str">
        <f>'Расчёт цен'!C34</f>
        <v xml:space="preserve">Колпак на трубу № 2    </v>
      </c>
      <c r="B23" s="394"/>
      <c r="C23" s="394"/>
      <c r="D23" s="394"/>
      <c r="E23" s="394"/>
      <c r="F23" s="394"/>
      <c r="G23" s="394"/>
      <c r="H23" s="394"/>
      <c r="I23" s="92" t="s">
        <v>4</v>
      </c>
      <c r="J23" s="395">
        <f>'Расчёт цен'!CI34</f>
        <v>7197</v>
      </c>
      <c r="K23" s="396"/>
      <c r="L23" s="395" t="s">
        <v>384</v>
      </c>
      <c r="M23" s="396"/>
      <c r="N23" s="395">
        <f>'Расчёт цен'!AO34</f>
        <v>7999</v>
      </c>
      <c r="O23" s="396"/>
      <c r="P23" s="395">
        <f>'Расчёт цен'!BY34</f>
        <v>13960</v>
      </c>
      <c r="Q23" s="396"/>
      <c r="R23" s="395" t="s">
        <v>384</v>
      </c>
      <c r="S23" s="396"/>
      <c r="T23" s="395">
        <f>'Расчёт цен'!BP34</f>
        <v>16553</v>
      </c>
      <c r="U23" s="396"/>
      <c r="V23" s="395">
        <f>'Расчёт цен'!BG34</f>
        <v>17784</v>
      </c>
      <c r="W23" s="396"/>
      <c r="X23" s="395">
        <f>'Расчёт цен'!AX34</f>
        <v>18252</v>
      </c>
      <c r="Y23" s="459"/>
    </row>
    <row r="24" spans="1:29" s="91" customFormat="1" ht="10.3" customHeight="1">
      <c r="A24" s="393" t="str">
        <f>'Расчёт цен'!C35</f>
        <v xml:space="preserve">Колпак на трубу № 3    </v>
      </c>
      <c r="B24" s="394"/>
      <c r="C24" s="394"/>
      <c r="D24" s="394"/>
      <c r="E24" s="394"/>
      <c r="F24" s="394"/>
      <c r="G24" s="394"/>
      <c r="H24" s="394"/>
      <c r="I24" s="92" t="s">
        <v>4</v>
      </c>
      <c r="J24" s="395">
        <f>'Расчёт цен'!CI35</f>
        <v>10286</v>
      </c>
      <c r="K24" s="396"/>
      <c r="L24" s="395" t="s">
        <v>384</v>
      </c>
      <c r="M24" s="396"/>
      <c r="N24" s="395">
        <f>'Расчёт цен'!AO35</f>
        <v>11482</v>
      </c>
      <c r="O24" s="396"/>
      <c r="P24" s="395">
        <f>'Расчёт цен'!BY35</f>
        <v>20770</v>
      </c>
      <c r="Q24" s="396"/>
      <c r="R24" s="395" t="s">
        <v>384</v>
      </c>
      <c r="S24" s="396"/>
      <c r="T24" s="395">
        <f>'Расчёт цен'!BP35</f>
        <v>24818</v>
      </c>
      <c r="U24" s="396"/>
      <c r="V24" s="395">
        <f>'Расчёт цен'!BG35</f>
        <v>26710</v>
      </c>
      <c r="W24" s="396"/>
      <c r="X24" s="395">
        <f>'Расчёт цен'!AX35</f>
        <v>27420</v>
      </c>
      <c r="Y24" s="459"/>
      <c r="AA24" s="474"/>
      <c r="AB24" s="474"/>
      <c r="AC24" s="474"/>
    </row>
    <row r="25" spans="1:29" s="91" customFormat="1" ht="10.95" customHeight="1">
      <c r="A25" s="393" t="str">
        <f>'Расчёт цен'!C36</f>
        <v xml:space="preserve">Колпак на трубу № 4    </v>
      </c>
      <c r="B25" s="394"/>
      <c r="C25" s="394"/>
      <c r="D25" s="394"/>
      <c r="E25" s="394"/>
      <c r="F25" s="394"/>
      <c r="G25" s="394"/>
      <c r="H25" s="394"/>
      <c r="I25" s="92" t="s">
        <v>4</v>
      </c>
      <c r="J25" s="395">
        <f>'Расчёт цен'!CI36</f>
        <v>11544</v>
      </c>
      <c r="K25" s="396"/>
      <c r="L25" s="395" t="s">
        <v>384</v>
      </c>
      <c r="M25" s="396"/>
      <c r="N25" s="395">
        <f>'Расчёт цен'!AO36</f>
        <v>12941</v>
      </c>
      <c r="O25" s="396"/>
      <c r="P25" s="395">
        <f>'Расчёт цен'!BY36</f>
        <v>24242</v>
      </c>
      <c r="Q25" s="396"/>
      <c r="R25" s="395" t="s">
        <v>384</v>
      </c>
      <c r="S25" s="396"/>
      <c r="T25" s="395">
        <f>'Расчёт цен'!BP36</f>
        <v>29178</v>
      </c>
      <c r="U25" s="396"/>
      <c r="V25" s="395">
        <f>'Расчёт цен'!BG36</f>
        <v>31450</v>
      </c>
      <c r="W25" s="396"/>
      <c r="X25" s="395">
        <f>'Расчёт цен'!AX36</f>
        <v>32294</v>
      </c>
      <c r="Y25" s="459"/>
    </row>
    <row r="26" spans="1:29" s="91" customFormat="1" ht="10.95" customHeight="1" thickBot="1">
      <c r="A26" s="393"/>
      <c r="B26" s="394"/>
      <c r="C26" s="394"/>
      <c r="D26" s="394"/>
      <c r="E26" s="394"/>
      <c r="F26" s="394"/>
      <c r="G26" s="394"/>
      <c r="H26" s="394"/>
      <c r="I26" s="100"/>
      <c r="J26" s="405"/>
      <c r="K26" s="406"/>
      <c r="L26" s="405"/>
      <c r="M26" s="406"/>
      <c r="N26" s="405"/>
      <c r="O26" s="409"/>
      <c r="P26" s="405"/>
      <c r="Q26" s="406"/>
      <c r="R26" s="395"/>
      <c r="S26" s="396"/>
      <c r="T26" s="405"/>
      <c r="U26" s="406"/>
      <c r="V26" s="405"/>
      <c r="W26" s="406"/>
      <c r="X26" s="405"/>
      <c r="Y26" s="460"/>
    </row>
    <row r="27" spans="1:29" ht="11.6" customHeight="1">
      <c r="A27" s="413" t="s">
        <v>632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97"/>
      <c r="U27" s="97"/>
      <c r="V27" s="97"/>
      <c r="W27" s="97"/>
      <c r="X27" s="97"/>
      <c r="Y27" s="98"/>
    </row>
    <row r="28" spans="1:29" ht="10.95" customHeight="1">
      <c r="A28" s="401" t="str">
        <f>'Расчёт цен'!C79</f>
        <v xml:space="preserve">Пр. оконный слив. ОЗПОС 050мм    </v>
      </c>
      <c r="B28" s="402"/>
      <c r="C28" s="402"/>
      <c r="D28" s="402"/>
      <c r="E28" s="402"/>
      <c r="F28" s="402"/>
      <c r="G28" s="402"/>
      <c r="H28" s="403"/>
      <c r="I28" s="92" t="s">
        <v>12</v>
      </c>
      <c r="J28" s="395">
        <f>'Расчёт цен'!CI79</f>
        <v>199</v>
      </c>
      <c r="K28" s="396"/>
      <c r="L28" s="395">
        <f>'Расчёт цен'!V79</f>
        <v>199</v>
      </c>
      <c r="M28" s="396"/>
      <c r="N28" s="395">
        <f>'Расчёт цен'!AO79</f>
        <v>210</v>
      </c>
      <c r="O28" s="396"/>
      <c r="P28" s="395">
        <f>'Расчёт цен'!BY79</f>
        <v>381</v>
      </c>
      <c r="Q28" s="396"/>
      <c r="R28" s="395">
        <f>T28</f>
        <v>456</v>
      </c>
      <c r="S28" s="396"/>
      <c r="T28" s="395">
        <f>'Расчёт цен'!BP79</f>
        <v>456</v>
      </c>
      <c r="U28" s="396"/>
      <c r="V28" s="395">
        <f>'Расчёт цен'!BG79</f>
        <v>500</v>
      </c>
      <c r="W28" s="396"/>
      <c r="X28" s="395">
        <f>'Расчёт цен'!AX79</f>
        <v>512</v>
      </c>
      <c r="Y28" s="459"/>
    </row>
    <row r="29" spans="1:29" ht="10.95" customHeight="1">
      <c r="A29" s="401" t="str">
        <f>'Расчёт цен'!C80</f>
        <v xml:space="preserve">Пр. оконный слив. ОЗПОС 051-100 мм    </v>
      </c>
      <c r="B29" s="402"/>
      <c r="C29" s="402"/>
      <c r="D29" s="402"/>
      <c r="E29" s="402"/>
      <c r="F29" s="402"/>
      <c r="G29" s="402"/>
      <c r="H29" s="403"/>
      <c r="I29" s="92" t="s">
        <v>12</v>
      </c>
      <c r="J29" s="395">
        <f>'Расчёт цен'!CI80</f>
        <v>275</v>
      </c>
      <c r="K29" s="396"/>
      <c r="L29" s="395">
        <f>'Расчёт цен'!V80</f>
        <v>279</v>
      </c>
      <c r="M29" s="396"/>
      <c r="N29" s="395">
        <f>'Расчёт цен'!AO80</f>
        <v>291</v>
      </c>
      <c r="O29" s="396"/>
      <c r="P29" s="395">
        <f>'Расчёт цен'!BY80</f>
        <v>549</v>
      </c>
      <c r="Q29" s="396"/>
      <c r="R29" s="395">
        <f t="shared" ref="R29:R37" si="1">T29</f>
        <v>660</v>
      </c>
      <c r="S29" s="396"/>
      <c r="T29" s="395">
        <f>'Расчёт цен'!BP80</f>
        <v>660</v>
      </c>
      <c r="U29" s="396"/>
      <c r="V29" s="395">
        <f>'Расчёт цен'!BG80</f>
        <v>726</v>
      </c>
      <c r="W29" s="396"/>
      <c r="X29" s="395">
        <f>'Расчёт цен'!AX80</f>
        <v>746</v>
      </c>
      <c r="Y29" s="459"/>
    </row>
    <row r="30" spans="1:29" ht="10.95" customHeight="1">
      <c r="A30" s="401" t="str">
        <f>'Расчёт цен'!C81</f>
        <v xml:space="preserve">Пр. оконный слив. ОЗПОС 101-150 мм    </v>
      </c>
      <c r="B30" s="402"/>
      <c r="C30" s="402"/>
      <c r="D30" s="402"/>
      <c r="E30" s="402"/>
      <c r="F30" s="402"/>
      <c r="G30" s="402"/>
      <c r="H30" s="403"/>
      <c r="I30" s="92" t="s">
        <v>12</v>
      </c>
      <c r="J30" s="395">
        <f>'Расчёт цен'!CI81</f>
        <v>353</v>
      </c>
      <c r="K30" s="396"/>
      <c r="L30" s="395">
        <f>'Расчёт цен'!V81</f>
        <v>353</v>
      </c>
      <c r="M30" s="396"/>
      <c r="N30" s="395">
        <f>'Расчёт цен'!AO81</f>
        <v>375</v>
      </c>
      <c r="O30" s="396"/>
      <c r="P30" s="395">
        <f>'Расчёт цен'!BY81</f>
        <v>716</v>
      </c>
      <c r="Q30" s="396"/>
      <c r="R30" s="395">
        <f t="shared" si="1"/>
        <v>867</v>
      </c>
      <c r="S30" s="396"/>
      <c r="T30" s="395">
        <f>'Расчёт цен'!BP81</f>
        <v>867</v>
      </c>
      <c r="U30" s="396"/>
      <c r="V30" s="395">
        <f>'Расчёт цен'!BG81</f>
        <v>952</v>
      </c>
      <c r="W30" s="396"/>
      <c r="X30" s="395">
        <f>'Расчёт цен'!AX81</f>
        <v>979</v>
      </c>
      <c r="Y30" s="459"/>
    </row>
    <row r="31" spans="1:29" ht="10.95" customHeight="1">
      <c r="A31" s="401" t="str">
        <f>'Расчёт цен'!C82</f>
        <v xml:space="preserve">Пр. оконный слив. ОЗПОС 151-200 мм    </v>
      </c>
      <c r="B31" s="402"/>
      <c r="C31" s="402"/>
      <c r="D31" s="402"/>
      <c r="E31" s="402"/>
      <c r="F31" s="402"/>
      <c r="G31" s="402"/>
      <c r="H31" s="403"/>
      <c r="I31" s="92" t="s">
        <v>12</v>
      </c>
      <c r="J31" s="395">
        <f>'Расчёт цен'!CI82</f>
        <v>381</v>
      </c>
      <c r="K31" s="396"/>
      <c r="L31" s="395">
        <f>'Расчёт цен'!V82</f>
        <v>377</v>
      </c>
      <c r="M31" s="396"/>
      <c r="N31" s="395">
        <f>'Расчёт цен'!AO82</f>
        <v>403</v>
      </c>
      <c r="O31" s="396"/>
      <c r="P31" s="395">
        <f>'Расчёт цен'!BY82</f>
        <v>772</v>
      </c>
      <c r="Q31" s="396"/>
      <c r="R31" s="395">
        <f t="shared" si="1"/>
        <v>935</v>
      </c>
      <c r="S31" s="396"/>
      <c r="T31" s="395">
        <f>'Расчёт цен'!BP82</f>
        <v>935</v>
      </c>
      <c r="U31" s="396"/>
      <c r="V31" s="395">
        <f>'Расчёт цен'!BG82</f>
        <v>1028</v>
      </c>
      <c r="W31" s="396"/>
      <c r="X31" s="395">
        <f>'Расчёт цен'!AX82</f>
        <v>1057</v>
      </c>
      <c r="Y31" s="459"/>
    </row>
    <row r="32" spans="1:29" ht="10.95" customHeight="1">
      <c r="A32" s="401" t="str">
        <f>'Расчёт цен'!C83</f>
        <v xml:space="preserve">Пр. оконный слив. ОЗПОС 201-250 мм    </v>
      </c>
      <c r="B32" s="402"/>
      <c r="C32" s="402"/>
      <c r="D32" s="402"/>
      <c r="E32" s="402"/>
      <c r="F32" s="402"/>
      <c r="G32" s="402"/>
      <c r="H32" s="403"/>
      <c r="I32" s="92" t="s">
        <v>12</v>
      </c>
      <c r="J32" s="395">
        <f>'Расчёт цен'!CI83</f>
        <v>428</v>
      </c>
      <c r="K32" s="396"/>
      <c r="L32" s="395">
        <f>'Расчёт цен'!V83</f>
        <v>430</v>
      </c>
      <c r="M32" s="396"/>
      <c r="N32" s="395">
        <f>'Расчёт цен'!AO83</f>
        <v>459</v>
      </c>
      <c r="O32" s="396"/>
      <c r="P32" s="395">
        <f>'Расчёт цен'!BY83</f>
        <v>887</v>
      </c>
      <c r="Q32" s="396"/>
      <c r="R32" s="395">
        <f t="shared" si="1"/>
        <v>1072</v>
      </c>
      <c r="S32" s="396"/>
      <c r="T32" s="395">
        <f>'Расчёт цен'!BP83</f>
        <v>1072</v>
      </c>
      <c r="U32" s="396"/>
      <c r="V32" s="395">
        <f>'Расчёт цен'!BG83</f>
        <v>1181</v>
      </c>
      <c r="W32" s="396"/>
      <c r="X32" s="395">
        <f>'Расчёт цен'!AX83</f>
        <v>1212</v>
      </c>
      <c r="Y32" s="459"/>
    </row>
    <row r="33" spans="1:26" ht="10.95" customHeight="1">
      <c r="A33" s="401" t="str">
        <f>'Расчёт цен'!C84</f>
        <v xml:space="preserve">Пр. оконный слив. ОЗПОС 251-300 мм    </v>
      </c>
      <c r="B33" s="402"/>
      <c r="C33" s="402"/>
      <c r="D33" s="402"/>
      <c r="E33" s="402"/>
      <c r="F33" s="402"/>
      <c r="G33" s="402"/>
      <c r="H33" s="403"/>
      <c r="I33" s="92" t="s">
        <v>12</v>
      </c>
      <c r="J33" s="395">
        <f>'Расчёт цен'!CI84</f>
        <v>507</v>
      </c>
      <c r="K33" s="396"/>
      <c r="L33" s="395">
        <f>'Расчёт цен'!V84</f>
        <v>507</v>
      </c>
      <c r="M33" s="396"/>
      <c r="N33" s="395">
        <f>'Расчёт цен'!AO84</f>
        <v>540</v>
      </c>
      <c r="O33" s="396"/>
      <c r="P33" s="395">
        <f>'Расчёт цен'!BY84</f>
        <v>1055</v>
      </c>
      <c r="Q33" s="396"/>
      <c r="R33" s="395">
        <f t="shared" si="1"/>
        <v>1278</v>
      </c>
      <c r="S33" s="396"/>
      <c r="T33" s="395">
        <f>'Расчёт цен'!BP84</f>
        <v>1278</v>
      </c>
      <c r="U33" s="396"/>
      <c r="V33" s="395">
        <f>'Расчёт цен'!BG84</f>
        <v>1407</v>
      </c>
      <c r="W33" s="396"/>
      <c r="X33" s="395">
        <f>'Расчёт цен'!AX84</f>
        <v>1443</v>
      </c>
      <c r="Y33" s="459"/>
    </row>
    <row r="34" spans="1:26" ht="10.95" customHeight="1">
      <c r="A34" s="401" t="str">
        <f>'Расчёт цен'!C85</f>
        <v xml:space="preserve">Пр. оконный слив. ОЗПОС 301-350 мм    </v>
      </c>
      <c r="B34" s="402"/>
      <c r="C34" s="402"/>
      <c r="D34" s="402"/>
      <c r="E34" s="402"/>
      <c r="F34" s="402"/>
      <c r="G34" s="402"/>
      <c r="H34" s="403"/>
      <c r="I34" s="92" t="s">
        <v>12</v>
      </c>
      <c r="J34" s="395">
        <f>'Расчёт цен'!CI85</f>
        <v>582</v>
      </c>
      <c r="K34" s="396"/>
      <c r="L34" s="395">
        <f>'Расчёт цен'!V85</f>
        <v>584</v>
      </c>
      <c r="M34" s="396"/>
      <c r="N34" s="395">
        <f>'Расчёт цен'!AO85</f>
        <v>624</v>
      </c>
      <c r="O34" s="396"/>
      <c r="P34" s="395">
        <f>'Расчёт цен'!BY85</f>
        <v>1220</v>
      </c>
      <c r="Q34" s="396"/>
      <c r="R34" s="395">
        <f t="shared" si="1"/>
        <v>1480</v>
      </c>
      <c r="S34" s="396"/>
      <c r="T34" s="395">
        <f>'Расчёт цен'!BP85</f>
        <v>1480</v>
      </c>
      <c r="U34" s="396"/>
      <c r="V34" s="395">
        <f>'Расчёт цен'!BG85</f>
        <v>1630</v>
      </c>
      <c r="W34" s="396"/>
      <c r="X34" s="395">
        <f>'Расчёт цен'!AX85</f>
        <v>1673</v>
      </c>
      <c r="Y34" s="459"/>
    </row>
    <row r="35" spans="1:26" ht="10.95" customHeight="1">
      <c r="A35" s="401" t="str">
        <f>'Расчёт цен'!C86</f>
        <v xml:space="preserve">Пр. оконный слив. ОЗПОС 351-400 мм    </v>
      </c>
      <c r="B35" s="402"/>
      <c r="C35" s="402"/>
      <c r="D35" s="402"/>
      <c r="E35" s="402"/>
      <c r="F35" s="402"/>
      <c r="G35" s="402"/>
      <c r="H35" s="403"/>
      <c r="I35" s="92" t="s">
        <v>12</v>
      </c>
      <c r="J35" s="395">
        <f>'Расчёт цен'!CI86</f>
        <v>660</v>
      </c>
      <c r="K35" s="396"/>
      <c r="L35" s="395">
        <f>'Расчёт цен'!V86</f>
        <v>662</v>
      </c>
      <c r="M35" s="396"/>
      <c r="N35" s="395">
        <f>'Расчёт цен'!AO86</f>
        <v>708</v>
      </c>
      <c r="O35" s="396"/>
      <c r="P35" s="395">
        <f>'Расчёт цен'!BY86</f>
        <v>1388</v>
      </c>
      <c r="Q35" s="396"/>
      <c r="R35" s="395">
        <f t="shared" si="1"/>
        <v>1687</v>
      </c>
      <c r="S35" s="396"/>
      <c r="T35" s="395">
        <f>'Расчёт цен'!BP86</f>
        <v>1687</v>
      </c>
      <c r="U35" s="396"/>
      <c r="V35" s="395">
        <f>'Расчёт цен'!BG86</f>
        <v>1856</v>
      </c>
      <c r="W35" s="396"/>
      <c r="X35" s="395">
        <f>'Расчёт цен'!AX86</f>
        <v>1907</v>
      </c>
      <c r="Y35" s="459"/>
    </row>
    <row r="36" spans="1:26" ht="10.95" customHeight="1">
      <c r="A36" s="401" t="str">
        <f>'Расчёт цен'!C87</f>
        <v xml:space="preserve">Пр. оконный слив. ОЗПОС 401-450 мм    </v>
      </c>
      <c r="B36" s="402"/>
      <c r="C36" s="402"/>
      <c r="D36" s="402"/>
      <c r="E36" s="402"/>
      <c r="F36" s="402"/>
      <c r="G36" s="402"/>
      <c r="H36" s="403"/>
      <c r="I36" s="92" t="s">
        <v>12</v>
      </c>
      <c r="J36" s="395">
        <f>'Расчёт цен'!CI87</f>
        <v>736</v>
      </c>
      <c r="K36" s="396"/>
      <c r="L36" s="395">
        <f>'Расчёт цен'!V87</f>
        <v>739</v>
      </c>
      <c r="M36" s="396"/>
      <c r="N36" s="395">
        <f>'Расчёт цен'!AO87</f>
        <v>789</v>
      </c>
      <c r="O36" s="396"/>
      <c r="P36" s="395">
        <f>'Расчёт цен'!BY87</f>
        <v>1558</v>
      </c>
      <c r="Q36" s="396"/>
      <c r="R36" s="395">
        <f t="shared" si="1"/>
        <v>1894</v>
      </c>
      <c r="S36" s="396"/>
      <c r="T36" s="395">
        <f>'Расчёт цен'!BP87</f>
        <v>1894</v>
      </c>
      <c r="U36" s="396"/>
      <c r="V36" s="395">
        <f>'Расчёт цен'!BG87</f>
        <v>2082</v>
      </c>
      <c r="W36" s="396"/>
      <c r="X36" s="395">
        <f>'Расчёт цен'!AX87</f>
        <v>2140</v>
      </c>
      <c r="Y36" s="459"/>
    </row>
    <row r="37" spans="1:26" ht="10.95" customHeight="1" thickBot="1">
      <c r="A37" s="401" t="str">
        <f>'Расчёт цен'!C88</f>
        <v xml:space="preserve">Пр. оконный слив. ОЗПОС 451-500 мм    </v>
      </c>
      <c r="B37" s="402"/>
      <c r="C37" s="402"/>
      <c r="D37" s="402"/>
      <c r="E37" s="402"/>
      <c r="F37" s="402"/>
      <c r="G37" s="402"/>
      <c r="H37" s="403"/>
      <c r="I37" s="92" t="s">
        <v>12</v>
      </c>
      <c r="J37" s="395">
        <f>'Расчёт цен'!CI88</f>
        <v>814</v>
      </c>
      <c r="K37" s="396"/>
      <c r="L37" s="395">
        <f>'Расчёт цен'!V88</f>
        <v>813</v>
      </c>
      <c r="M37" s="396"/>
      <c r="N37" s="395">
        <f>'Расчёт цен'!AO88</f>
        <v>873</v>
      </c>
      <c r="O37" s="396"/>
      <c r="P37" s="395">
        <f>'Расчёт цен'!BY88</f>
        <v>1726</v>
      </c>
      <c r="Q37" s="396"/>
      <c r="R37" s="395">
        <f t="shared" si="1"/>
        <v>2098</v>
      </c>
      <c r="S37" s="396"/>
      <c r="T37" s="395">
        <f>'Расчёт цен'!BP88</f>
        <v>2098</v>
      </c>
      <c r="U37" s="396"/>
      <c r="V37" s="395">
        <f>'Расчёт цен'!BG88</f>
        <v>2311</v>
      </c>
      <c r="W37" s="396"/>
      <c r="X37" s="395">
        <f>'Расчёт цен'!AX88</f>
        <v>2373</v>
      </c>
      <c r="Y37" s="459"/>
    </row>
    <row r="38" spans="1:26" ht="21.25" customHeight="1">
      <c r="A38" s="95" t="s">
        <v>633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08"/>
      <c r="M38" s="108"/>
      <c r="N38" s="108"/>
      <c r="O38" s="108"/>
      <c r="P38" s="108"/>
      <c r="Q38" s="108"/>
      <c r="R38" s="96"/>
      <c r="S38" s="96"/>
      <c r="T38" s="97"/>
      <c r="U38" s="97"/>
      <c r="V38" s="97"/>
      <c r="W38" s="97"/>
      <c r="X38" s="97"/>
      <c r="Y38" s="98"/>
    </row>
    <row r="39" spans="1:26" ht="12.25" customHeight="1">
      <c r="A39" s="401" t="str">
        <f>'Расчёт цен'!C74</f>
        <v xml:space="preserve">Пр. нестандартный  50-150 мм     </v>
      </c>
      <c r="B39" s="402"/>
      <c r="C39" s="402"/>
      <c r="D39" s="402"/>
      <c r="E39" s="402"/>
      <c r="F39" s="402"/>
      <c r="G39" s="402"/>
      <c r="H39" s="403"/>
      <c r="I39" s="92" t="s">
        <v>12</v>
      </c>
      <c r="J39" s="395">
        <f>'Прайс фасады'!J76</f>
        <v>241</v>
      </c>
      <c r="K39" s="396"/>
      <c r="L39" s="417">
        <f>'Расчёт цен'!V74</f>
        <v>235</v>
      </c>
      <c r="M39" s="418"/>
      <c r="N39" s="395">
        <f>'Расчёт цен'!AO74</f>
        <v>247</v>
      </c>
      <c r="O39" s="396">
        <f>'Расчёт цен'!AO115</f>
        <v>897</v>
      </c>
      <c r="P39" s="397">
        <f>'Расчёт цен'!BY74</f>
        <v>434</v>
      </c>
      <c r="Q39" s="398"/>
      <c r="R39" s="396">
        <f>T39</f>
        <v>515</v>
      </c>
      <c r="S39" s="400"/>
      <c r="T39" s="395">
        <f>'Расчёт цен'!BP74</f>
        <v>515</v>
      </c>
      <c r="U39" s="396">
        <f>'Расчёт цен'!AU115</f>
        <v>1.03</v>
      </c>
      <c r="V39" s="395">
        <f>'Расчёт цен'!BG74</f>
        <v>564</v>
      </c>
      <c r="W39" s="396">
        <f>'Расчёт цен'!AW115</f>
        <v>2332.4</v>
      </c>
      <c r="X39" s="395">
        <f>'Расчёт цен'!AX74</f>
        <v>581</v>
      </c>
      <c r="Y39" s="396">
        <f>'Расчёт цен'!AY115</f>
        <v>0</v>
      </c>
    </row>
    <row r="40" spans="1:26" ht="11.6" customHeight="1">
      <c r="A40" s="401" t="str">
        <f>'Расчёт цен'!C75</f>
        <v xml:space="preserve">Пр. нестандартный 151-300 мм     </v>
      </c>
      <c r="B40" s="402"/>
      <c r="C40" s="402"/>
      <c r="D40" s="402"/>
      <c r="E40" s="402"/>
      <c r="F40" s="402"/>
      <c r="G40" s="402"/>
      <c r="H40" s="403"/>
      <c r="I40" s="92" t="s">
        <v>12</v>
      </c>
      <c r="J40" s="395">
        <f>'Прайс фасады'!J77</f>
        <v>508</v>
      </c>
      <c r="K40" s="396"/>
      <c r="L40" s="417">
        <f>'Расчёт цен'!V75</f>
        <v>475</v>
      </c>
      <c r="M40" s="418"/>
      <c r="N40" s="395">
        <f>'Прайс фасады'!P77</f>
        <v>539</v>
      </c>
      <c r="O40" s="396">
        <f>'Расчёт цен'!AO116</f>
        <v>1060</v>
      </c>
      <c r="P40" s="395">
        <f>'Расчёт цен'!BY75</f>
        <v>946</v>
      </c>
      <c r="Q40" s="396">
        <f>'Расчёт цен'!AQ116</f>
        <v>0</v>
      </c>
      <c r="R40" s="396">
        <f t="shared" ref="R40:R43" si="2">T40</f>
        <v>1133</v>
      </c>
      <c r="S40" s="400"/>
      <c r="T40" s="395">
        <f>'Расчёт цен'!BP75</f>
        <v>1133</v>
      </c>
      <c r="U40" s="396">
        <f>'Расчёт цен'!AU116</f>
        <v>1.03</v>
      </c>
      <c r="V40" s="395">
        <f>'Расчёт цен'!BG75</f>
        <v>1245</v>
      </c>
      <c r="W40" s="396">
        <f>'Расчёт цен'!AW116</f>
        <v>2755.7</v>
      </c>
      <c r="X40" s="395">
        <f>'Расчёт цен'!AX75</f>
        <v>1278</v>
      </c>
      <c r="Y40" s="396">
        <f>'Расчёт цен'!AY116</f>
        <v>0</v>
      </c>
    </row>
    <row r="41" spans="1:26" ht="10.95" customHeight="1">
      <c r="A41" s="401" t="str">
        <f>'Расчёт цен'!C76</f>
        <v xml:space="preserve">Пр. нестандартный 301-450 мм     </v>
      </c>
      <c r="B41" s="402"/>
      <c r="C41" s="402"/>
      <c r="D41" s="402"/>
      <c r="E41" s="402"/>
      <c r="F41" s="402"/>
      <c r="G41" s="402"/>
      <c r="H41" s="403"/>
      <c r="I41" s="92" t="s">
        <v>12</v>
      </c>
      <c r="J41" s="395">
        <f>'Прайс фасады'!J78</f>
        <v>744</v>
      </c>
      <c r="K41" s="396"/>
      <c r="L41" s="417">
        <f>'Расчёт цен'!V76</f>
        <v>685</v>
      </c>
      <c r="M41" s="418"/>
      <c r="N41" s="395">
        <f>'Прайс фасады'!P78</f>
        <v>790</v>
      </c>
      <c r="O41" s="396">
        <f>'Расчёт цен'!AO117</f>
        <v>938</v>
      </c>
      <c r="P41" s="395">
        <f>'Расчёт цен'!BY76</f>
        <v>1394</v>
      </c>
      <c r="Q41" s="396">
        <f>'Расчёт цен'!AQ117</f>
        <v>0</v>
      </c>
      <c r="R41" s="396">
        <f t="shared" si="2"/>
        <v>1680</v>
      </c>
      <c r="S41" s="400"/>
      <c r="T41" s="395">
        <f>'Расчёт цен'!BP76</f>
        <v>1680</v>
      </c>
      <c r="U41" s="396">
        <f>'Расчёт цен'!AU117</f>
        <v>1.03</v>
      </c>
      <c r="V41" s="395">
        <f>'Расчёт цен'!BG76</f>
        <v>1846</v>
      </c>
      <c r="W41" s="396">
        <f>'Расчёт цен'!AW117</f>
        <v>2437.7999999999997</v>
      </c>
      <c r="X41" s="395">
        <f>'Расчёт цен'!AX76</f>
        <v>1893</v>
      </c>
      <c r="Y41" s="396">
        <f>'Расчёт цен'!AY117</f>
        <v>0</v>
      </c>
    </row>
    <row r="42" spans="1:26" ht="12.9" customHeight="1">
      <c r="A42" s="401" t="str">
        <f>'Расчёт цен'!C77</f>
        <v xml:space="preserve">Пр. нестандартный 451-600 мм     </v>
      </c>
      <c r="B42" s="402"/>
      <c r="C42" s="402"/>
      <c r="D42" s="402"/>
      <c r="E42" s="402"/>
      <c r="F42" s="402"/>
      <c r="G42" s="402"/>
      <c r="H42" s="403"/>
      <c r="I42" s="92" t="s">
        <v>12</v>
      </c>
      <c r="J42" s="395">
        <f>'Прайс фасады'!J79</f>
        <v>1011</v>
      </c>
      <c r="K42" s="396"/>
      <c r="L42" s="417">
        <f>'Расчёт цен'!V77</f>
        <v>922</v>
      </c>
      <c r="M42" s="418"/>
      <c r="N42" s="395">
        <f>'Прайс фасады'!P79</f>
        <v>1075</v>
      </c>
      <c r="O42" s="396">
        <f>'Расчёт цен'!AO118</f>
        <v>1183</v>
      </c>
      <c r="P42" s="395">
        <f>'Расчёт цен'!BY77</f>
        <v>1896</v>
      </c>
      <c r="Q42" s="396">
        <f>'Расчёт цен'!AQ118</f>
        <v>0</v>
      </c>
      <c r="R42" s="396">
        <f t="shared" si="2"/>
        <v>2286</v>
      </c>
      <c r="S42" s="400"/>
      <c r="T42" s="395">
        <f>'Расчёт цен'!BP77</f>
        <v>2286</v>
      </c>
      <c r="U42" s="396">
        <f>'Расчёт цен'!AU118</f>
        <v>1.03</v>
      </c>
      <c r="V42" s="395">
        <f>'Расчёт цен'!BG77</f>
        <v>2516</v>
      </c>
      <c r="W42" s="396">
        <f>'Расчёт цен'!AW118</f>
        <v>3073.6</v>
      </c>
      <c r="X42" s="395">
        <f>'Расчёт цен'!AX77</f>
        <v>2580</v>
      </c>
      <c r="Y42" s="396">
        <f>'Расчёт цен'!AY118</f>
        <v>0</v>
      </c>
    </row>
    <row r="43" spans="1:26" ht="10.95" customHeight="1">
      <c r="A43" s="401" t="str">
        <f>'Расчёт цен'!C78</f>
        <v xml:space="preserve">Пр. нестандартный от 601 мм     </v>
      </c>
      <c r="B43" s="402"/>
      <c r="C43" s="402"/>
      <c r="D43" s="402"/>
      <c r="E43" s="402"/>
      <c r="F43" s="402"/>
      <c r="G43" s="402"/>
      <c r="H43" s="403"/>
      <c r="I43" s="92" t="s">
        <v>12</v>
      </c>
      <c r="J43" s="395">
        <f>'Прайс фасады'!J80</f>
        <v>1360</v>
      </c>
      <c r="K43" s="396"/>
      <c r="L43" s="417">
        <f>'Расчёт цен'!V78</f>
        <v>1234</v>
      </c>
      <c r="M43" s="418"/>
      <c r="N43" s="395">
        <f>'Прайс фасады'!P80</f>
        <v>1445</v>
      </c>
      <c r="O43" s="396">
        <f>'Расчёт цен'!AO119</f>
        <v>218</v>
      </c>
      <c r="P43" s="395">
        <f>'Расчёт цен'!BY78</f>
        <v>2555</v>
      </c>
      <c r="Q43" s="396">
        <f>'Расчёт цен'!AQ119</f>
        <v>0</v>
      </c>
      <c r="R43" s="396">
        <f t="shared" si="2"/>
        <v>3087</v>
      </c>
      <c r="S43" s="400"/>
      <c r="T43" s="395">
        <f>'Расчёт цен'!BP78</f>
        <v>3087</v>
      </c>
      <c r="U43" s="396">
        <f>'Расчёт цен'!AU119</f>
        <v>1.1000000000000001</v>
      </c>
      <c r="V43" s="395">
        <f>'Расчёт цен'!BG78</f>
        <v>3394</v>
      </c>
      <c r="W43" s="396">
        <f>'Расчёт цен'!AW119</f>
        <v>611.15</v>
      </c>
      <c r="X43" s="395">
        <f>'Расчёт цен'!AX78</f>
        <v>3485</v>
      </c>
      <c r="Y43" s="396">
        <f>'Расчёт цен'!AY119</f>
        <v>0</v>
      </c>
    </row>
    <row r="44" spans="1:26" ht="12.25" customHeight="1" thickBot="1">
      <c r="A44" s="410"/>
      <c r="B44" s="411"/>
      <c r="C44" s="411"/>
      <c r="D44" s="411"/>
      <c r="E44" s="411"/>
      <c r="F44" s="411"/>
      <c r="G44" s="411"/>
      <c r="H44" s="412"/>
      <c r="I44" s="100"/>
      <c r="J44" s="405"/>
      <c r="K44" s="406"/>
      <c r="L44" s="420"/>
      <c r="M44" s="469"/>
      <c r="N44" s="107"/>
      <c r="O44" s="107"/>
      <c r="P44" s="407"/>
      <c r="Q44" s="408"/>
      <c r="R44" s="406"/>
      <c r="S44" s="409"/>
      <c r="T44" s="407"/>
      <c r="U44" s="408"/>
      <c r="V44" s="407"/>
      <c r="W44" s="408"/>
      <c r="X44" s="407"/>
      <c r="Y44" s="463"/>
    </row>
    <row r="45" spans="1:26">
      <c r="A45" s="296" t="s">
        <v>634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129"/>
      <c r="O45" s="129"/>
      <c r="P45" s="128"/>
      <c r="Q45" s="128"/>
      <c r="R45" s="128"/>
      <c r="S45" s="128"/>
      <c r="T45" s="128"/>
      <c r="U45" s="128"/>
    </row>
    <row r="46" spans="1:26" ht="12.2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28"/>
      <c r="Q46" s="128"/>
      <c r="R46" s="128"/>
      <c r="S46" s="128"/>
      <c r="T46" s="128"/>
      <c r="U46" s="128"/>
      <c r="V46" s="128"/>
      <c r="W46" s="128"/>
      <c r="X46" s="130"/>
      <c r="Y46" s="130"/>
    </row>
    <row r="47" spans="1:26" ht="11.6" customHeight="1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  <c r="Q47" s="231"/>
      <c r="R47" s="231"/>
      <c r="S47" s="231"/>
      <c r="T47" s="231"/>
      <c r="U47" s="231"/>
      <c r="V47" s="231"/>
      <c r="W47" s="231"/>
      <c r="X47" s="128"/>
      <c r="Y47" s="128"/>
      <c r="Z47" s="91"/>
    </row>
    <row r="48" spans="1:26" ht="10.95" customHeight="1">
      <c r="A48" s="392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404"/>
      <c r="Q48" s="404"/>
      <c r="R48" s="404"/>
      <c r="S48" s="404"/>
      <c r="T48" s="404"/>
      <c r="U48" s="404"/>
      <c r="V48" s="404"/>
      <c r="W48" s="404"/>
      <c r="X48" s="231"/>
      <c r="Y48" s="231"/>
    </row>
    <row r="49" spans="24:25" s="91" customFormat="1" ht="10.3" customHeight="1">
      <c r="X49" s="404"/>
      <c r="Y49" s="404"/>
    </row>
  </sheetData>
  <sheetProtection password="CF7A" sheet="1" objects="1" scenarios="1"/>
  <customSheetViews>
    <customSheetView guid="{88CDD111-9372-4879-9711-CC07122EF82D}" scale="120">
      <selection activeCell="AA25" sqref="AA25"/>
      <pageMargins left="0.18" right="0.11811023622047245" top="0.12" bottom="0.17" header="0.11" footer="0.16"/>
      <pageSetup paperSize="9" orientation="landscape" verticalDpi="0" r:id="rId1"/>
    </customSheetView>
  </customSheetViews>
  <mergeCells count="307">
    <mergeCell ref="AA24:AC24"/>
    <mergeCell ref="X13:Y13"/>
    <mergeCell ref="V13:W13"/>
    <mergeCell ref="T13:U13"/>
    <mergeCell ref="R13:S13"/>
    <mergeCell ref="P13:Q13"/>
    <mergeCell ref="N13:O13"/>
    <mergeCell ref="L13:M13"/>
    <mergeCell ref="J13:K13"/>
    <mergeCell ref="V24:W24"/>
    <mergeCell ref="X24:Y24"/>
    <mergeCell ref="L18:M18"/>
    <mergeCell ref="L19:M19"/>
    <mergeCell ref="L20:M20"/>
    <mergeCell ref="L21:M21"/>
    <mergeCell ref="L22:M22"/>
    <mergeCell ref="L23:M23"/>
    <mergeCell ref="J22:K22"/>
    <mergeCell ref="J23:K23"/>
    <mergeCell ref="R18:S18"/>
    <mergeCell ref="R19:S19"/>
    <mergeCell ref="R20:S20"/>
    <mergeCell ref="R21:S21"/>
    <mergeCell ref="P18:Q18"/>
    <mergeCell ref="A13:I13"/>
    <mergeCell ref="H1:U1"/>
    <mergeCell ref="E2:X3"/>
    <mergeCell ref="B5:Q5"/>
    <mergeCell ref="V5:X5"/>
    <mergeCell ref="A7:I7"/>
    <mergeCell ref="J7:K7"/>
    <mergeCell ref="L7:S7"/>
    <mergeCell ref="T7:U7"/>
    <mergeCell ref="V7:W7"/>
    <mergeCell ref="X7:Y7"/>
    <mergeCell ref="T8:U8"/>
    <mergeCell ref="V8:W8"/>
    <mergeCell ref="X8:Y8"/>
    <mergeCell ref="A9:I9"/>
    <mergeCell ref="J9:K9"/>
    <mergeCell ref="L9:M9"/>
    <mergeCell ref="N9:O9"/>
    <mergeCell ref="P9:Q9"/>
    <mergeCell ref="R9:S9"/>
    <mergeCell ref="T9:Y9"/>
    <mergeCell ref="A8:I8"/>
    <mergeCell ref="J8:K8"/>
    <mergeCell ref="L8:M8"/>
    <mergeCell ref="N8:O8"/>
    <mergeCell ref="P8:Q8"/>
    <mergeCell ref="R8:S8"/>
    <mergeCell ref="T10:U10"/>
    <mergeCell ref="V10:W10"/>
    <mergeCell ref="X10:Y10"/>
    <mergeCell ref="A11:I11"/>
    <mergeCell ref="J11:K11"/>
    <mergeCell ref="L11:M11"/>
    <mergeCell ref="N11:O11"/>
    <mergeCell ref="P11:Q11"/>
    <mergeCell ref="R11:S11"/>
    <mergeCell ref="T11:U11"/>
    <mergeCell ref="A10:I10"/>
    <mergeCell ref="J10:K10"/>
    <mergeCell ref="L10:M10"/>
    <mergeCell ref="N10:O10"/>
    <mergeCell ref="P10:Q10"/>
    <mergeCell ref="R10:S10"/>
    <mergeCell ref="V11:W11"/>
    <mergeCell ref="X11:Y11"/>
    <mergeCell ref="A12:I12"/>
    <mergeCell ref="J12:K12"/>
    <mergeCell ref="L12:M12"/>
    <mergeCell ref="N12:O12"/>
    <mergeCell ref="P12:Q12"/>
    <mergeCell ref="R12:S12"/>
    <mergeCell ref="T12:U12"/>
    <mergeCell ref="V12:W12"/>
    <mergeCell ref="X12:Y12"/>
    <mergeCell ref="A14:H15"/>
    <mergeCell ref="I14:I15"/>
    <mergeCell ref="J14:Y15"/>
    <mergeCell ref="A16:S16"/>
    <mergeCell ref="A17:H17"/>
    <mergeCell ref="J17:K17"/>
    <mergeCell ref="N17:O17"/>
    <mergeCell ref="P17:Q17"/>
    <mergeCell ref="R17:S17"/>
    <mergeCell ref="L17:M17"/>
    <mergeCell ref="V17:W17"/>
    <mergeCell ref="X17:Y17"/>
    <mergeCell ref="A25:H25"/>
    <mergeCell ref="J25:K25"/>
    <mergeCell ref="L25:M25"/>
    <mergeCell ref="N25:O25"/>
    <mergeCell ref="P25:Q25"/>
    <mergeCell ref="R25:S25"/>
    <mergeCell ref="T25:U25"/>
    <mergeCell ref="V25:W25"/>
    <mergeCell ref="A24:H24"/>
    <mergeCell ref="J24:K24"/>
    <mergeCell ref="L24:M24"/>
    <mergeCell ref="N24:O24"/>
    <mergeCell ref="P24:Q24"/>
    <mergeCell ref="R24:S24"/>
    <mergeCell ref="T24:U24"/>
    <mergeCell ref="A26:H26"/>
    <mergeCell ref="J26:K26"/>
    <mergeCell ref="L26:M26"/>
    <mergeCell ref="N26:O26"/>
    <mergeCell ref="P26:Q26"/>
    <mergeCell ref="R26:S26"/>
    <mergeCell ref="T26:U26"/>
    <mergeCell ref="V26:W26"/>
    <mergeCell ref="X26:Y26"/>
    <mergeCell ref="T29:U29"/>
    <mergeCell ref="V29:W29"/>
    <mergeCell ref="X29:Y29"/>
    <mergeCell ref="A30:H30"/>
    <mergeCell ref="J30:K30"/>
    <mergeCell ref="L30:M30"/>
    <mergeCell ref="P30:Q30"/>
    <mergeCell ref="R30:S30"/>
    <mergeCell ref="T30:U30"/>
    <mergeCell ref="V30:W30"/>
    <mergeCell ref="X30:Y30"/>
    <mergeCell ref="N30:O30"/>
    <mergeCell ref="R32:S32"/>
    <mergeCell ref="A31:H31"/>
    <mergeCell ref="J31:K31"/>
    <mergeCell ref="L31:M31"/>
    <mergeCell ref="P31:Q31"/>
    <mergeCell ref="R31:S31"/>
    <mergeCell ref="N31:O31"/>
    <mergeCell ref="N32:O32"/>
    <mergeCell ref="A29:H29"/>
    <mergeCell ref="J29:K29"/>
    <mergeCell ref="L29:M29"/>
    <mergeCell ref="P29:Q29"/>
    <mergeCell ref="R29:S29"/>
    <mergeCell ref="A41:H41"/>
    <mergeCell ref="J41:K41"/>
    <mergeCell ref="L41:M41"/>
    <mergeCell ref="P41:Q41"/>
    <mergeCell ref="R41:S41"/>
    <mergeCell ref="T41:U41"/>
    <mergeCell ref="V41:W41"/>
    <mergeCell ref="X41:Y41"/>
    <mergeCell ref="A40:H40"/>
    <mergeCell ref="J40:K40"/>
    <mergeCell ref="L40:M40"/>
    <mergeCell ref="P40:Q40"/>
    <mergeCell ref="R40:S40"/>
    <mergeCell ref="T40:U40"/>
    <mergeCell ref="N40:O40"/>
    <mergeCell ref="N41:O41"/>
    <mergeCell ref="V40:W40"/>
    <mergeCell ref="X40:Y40"/>
    <mergeCell ref="A44:H44"/>
    <mergeCell ref="J44:K44"/>
    <mergeCell ref="L44:M44"/>
    <mergeCell ref="P44:Q44"/>
    <mergeCell ref="R44:S44"/>
    <mergeCell ref="T44:U44"/>
    <mergeCell ref="V42:W42"/>
    <mergeCell ref="X42:Y42"/>
    <mergeCell ref="A43:H43"/>
    <mergeCell ref="J43:K43"/>
    <mergeCell ref="L43:M43"/>
    <mergeCell ref="P43:Q43"/>
    <mergeCell ref="R43:S43"/>
    <mergeCell ref="T43:U43"/>
    <mergeCell ref="V43:W43"/>
    <mergeCell ref="X43:Y43"/>
    <mergeCell ref="A42:H42"/>
    <mergeCell ref="J42:K42"/>
    <mergeCell ref="L42:M42"/>
    <mergeCell ref="P42:Q42"/>
    <mergeCell ref="R42:S42"/>
    <mergeCell ref="T42:U42"/>
    <mergeCell ref="N42:O42"/>
    <mergeCell ref="N43:O43"/>
    <mergeCell ref="X49:Y49"/>
    <mergeCell ref="A21:H21"/>
    <mergeCell ref="A22:H22"/>
    <mergeCell ref="A23:H23"/>
    <mergeCell ref="A18:H18"/>
    <mergeCell ref="A19:H19"/>
    <mergeCell ref="A20:H20"/>
    <mergeCell ref="J18:K18"/>
    <mergeCell ref="J19:K19"/>
    <mergeCell ref="J20:K20"/>
    <mergeCell ref="V44:W44"/>
    <mergeCell ref="X44:Y44"/>
    <mergeCell ref="A48:O48"/>
    <mergeCell ref="P48:Q48"/>
    <mergeCell ref="R48:S48"/>
    <mergeCell ref="T48:U48"/>
    <mergeCell ref="V48:W48"/>
    <mergeCell ref="N18:O18"/>
    <mergeCell ref="N19:O19"/>
    <mergeCell ref="N20:O20"/>
    <mergeCell ref="N21:O21"/>
    <mergeCell ref="N22:O22"/>
    <mergeCell ref="N23:O23"/>
    <mergeCell ref="J21:K21"/>
    <mergeCell ref="V21:W21"/>
    <mergeCell ref="X21:Y21"/>
    <mergeCell ref="V22:W22"/>
    <mergeCell ref="X22:Y22"/>
    <mergeCell ref="T21:U21"/>
    <mergeCell ref="T22:U22"/>
    <mergeCell ref="R22:S22"/>
    <mergeCell ref="V18:W18"/>
    <mergeCell ref="X18:Y18"/>
    <mergeCell ref="V19:W19"/>
    <mergeCell ref="X19:Y19"/>
    <mergeCell ref="V20:W20"/>
    <mergeCell ref="X20:Y20"/>
    <mergeCell ref="T18:U18"/>
    <mergeCell ref="T19:U19"/>
    <mergeCell ref="T20:U20"/>
    <mergeCell ref="P19:Q19"/>
    <mergeCell ref="P20:Q20"/>
    <mergeCell ref="P21:Q21"/>
    <mergeCell ref="P22:Q22"/>
    <mergeCell ref="T17:U17"/>
    <mergeCell ref="J39:K39"/>
    <mergeCell ref="L39:M39"/>
    <mergeCell ref="P39:Q39"/>
    <mergeCell ref="R39:S39"/>
    <mergeCell ref="T39:U39"/>
    <mergeCell ref="T36:U36"/>
    <mergeCell ref="N39:O39"/>
    <mergeCell ref="J37:K37"/>
    <mergeCell ref="L37:M37"/>
    <mergeCell ref="P37:Q37"/>
    <mergeCell ref="R37:S37"/>
    <mergeCell ref="T37:U37"/>
    <mergeCell ref="J36:K36"/>
    <mergeCell ref="L36:M36"/>
    <mergeCell ref="P36:Q36"/>
    <mergeCell ref="R36:S36"/>
    <mergeCell ref="N36:O36"/>
    <mergeCell ref="J35:K35"/>
    <mergeCell ref="L35:M35"/>
    <mergeCell ref="T32:U32"/>
    <mergeCell ref="V32:W32"/>
    <mergeCell ref="T31:U31"/>
    <mergeCell ref="V31:W31"/>
    <mergeCell ref="X31:Y31"/>
    <mergeCell ref="X32:Y32"/>
    <mergeCell ref="N37:O37"/>
    <mergeCell ref="N29:O29"/>
    <mergeCell ref="A39:H39"/>
    <mergeCell ref="N33:O33"/>
    <mergeCell ref="A37:H37"/>
    <mergeCell ref="A36:H36"/>
    <mergeCell ref="A35:H35"/>
    <mergeCell ref="P35:Q35"/>
    <mergeCell ref="R35:S35"/>
    <mergeCell ref="N35:O35"/>
    <mergeCell ref="L33:M33"/>
    <mergeCell ref="P33:Q33"/>
    <mergeCell ref="R33:S33"/>
    <mergeCell ref="T33:U33"/>
    <mergeCell ref="A32:H32"/>
    <mergeCell ref="J32:K32"/>
    <mergeCell ref="L32:M32"/>
    <mergeCell ref="P32:Q32"/>
    <mergeCell ref="V39:W39"/>
    <mergeCell ref="X39:Y39"/>
    <mergeCell ref="V36:W36"/>
    <mergeCell ref="X36:Y36"/>
    <mergeCell ref="T35:U35"/>
    <mergeCell ref="V35:W35"/>
    <mergeCell ref="X35:Y35"/>
    <mergeCell ref="V33:W33"/>
    <mergeCell ref="X33:Y33"/>
    <mergeCell ref="T34:U34"/>
    <mergeCell ref="V34:W34"/>
    <mergeCell ref="V37:W37"/>
    <mergeCell ref="X37:Y37"/>
    <mergeCell ref="X34:Y34"/>
    <mergeCell ref="N34:O34"/>
    <mergeCell ref="V23:W23"/>
    <mergeCell ref="X23:Y23"/>
    <mergeCell ref="X25:Y25"/>
    <mergeCell ref="T28:U28"/>
    <mergeCell ref="V28:W28"/>
    <mergeCell ref="X28:Y28"/>
    <mergeCell ref="T23:U23"/>
    <mergeCell ref="R23:S23"/>
    <mergeCell ref="P23:Q23"/>
    <mergeCell ref="A27:S27"/>
    <mergeCell ref="A28:H28"/>
    <mergeCell ref="J28:K28"/>
    <mergeCell ref="L28:M28"/>
    <mergeCell ref="P28:Q28"/>
    <mergeCell ref="R28:S28"/>
    <mergeCell ref="N28:O28"/>
    <mergeCell ref="A34:H34"/>
    <mergeCell ref="J34:K34"/>
    <mergeCell ref="L34:M34"/>
    <mergeCell ref="P34:Q34"/>
    <mergeCell ref="R34:S34"/>
    <mergeCell ref="A33:H33"/>
    <mergeCell ref="J33:K33"/>
  </mergeCells>
  <pageMargins left="0.18" right="0.11811023622047245" top="0.12" bottom="0.17" header="0.11" footer="0.16"/>
  <pageSetup paperSize="9" orientation="landscape" verticalDpi="203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43"/>
  <sheetViews>
    <sheetView zoomScaleNormal="100" workbookViewId="0">
      <selection activeCell="AS14" sqref="AS14"/>
    </sheetView>
  </sheetViews>
  <sheetFormatPr defaultRowHeight="14.8"/>
  <cols>
    <col min="1" max="1" width="4.77734375" style="32" customWidth="1"/>
    <col min="2" max="3" width="3.88671875" style="32" customWidth="1"/>
    <col min="4" max="4" width="2.88671875" style="32" customWidth="1"/>
    <col min="5" max="5" width="6.33203125" style="32" customWidth="1"/>
    <col min="6" max="6" width="2.33203125" style="32" customWidth="1"/>
    <col min="7" max="8" width="4" style="32" customWidth="1"/>
    <col min="9" max="9" width="4.5546875" style="32" customWidth="1"/>
    <col min="10" max="10" width="2.5546875" style="32" customWidth="1"/>
    <col min="11" max="11" width="6.33203125" style="32" customWidth="1"/>
    <col min="12" max="12" width="4.6640625" style="32" customWidth="1"/>
    <col min="13" max="13" width="4.5546875" style="32" customWidth="1"/>
    <col min="14" max="14" width="1.44140625" style="32" hidden="1" customWidth="1"/>
    <col min="15" max="16" width="1.109375" style="32" hidden="1" customWidth="1"/>
    <col min="17" max="17" width="0.109375" style="32" hidden="1" customWidth="1"/>
    <col min="18" max="18" width="4.77734375" style="32" customWidth="1"/>
    <col min="19" max="19" width="4.88671875" style="32" customWidth="1"/>
    <col min="20" max="21" width="0.109375" style="32" hidden="1" customWidth="1"/>
    <col min="22" max="22" width="4.33203125" style="32" customWidth="1"/>
    <col min="23" max="23" width="5" style="32" customWidth="1"/>
    <col min="24" max="24" width="4.5546875" style="32" customWidth="1"/>
    <col min="25" max="25" width="4.44140625" style="32" customWidth="1"/>
    <col min="26" max="26" width="0.5546875" style="32" hidden="1" customWidth="1"/>
    <col min="27" max="27" width="0.88671875" style="32" hidden="1" customWidth="1"/>
    <col min="28" max="28" width="1.109375" style="32" hidden="1" customWidth="1"/>
    <col min="29" max="29" width="0.44140625" style="32" hidden="1" customWidth="1"/>
    <col min="30" max="30" width="4.33203125" style="32" hidden="1" customWidth="1"/>
    <col min="31" max="31" width="3.88671875" style="32" hidden="1" customWidth="1"/>
    <col min="32" max="32" width="5" style="32" customWidth="1"/>
    <col min="33" max="33" width="4.33203125" style="32" customWidth="1"/>
    <col min="34" max="34" width="5.5546875" style="32" customWidth="1"/>
    <col min="35" max="35" width="2.88671875" style="32" customWidth="1"/>
    <col min="36" max="36" width="5.6640625" style="32" customWidth="1"/>
    <col min="37" max="37" width="5.21875" style="32" customWidth="1"/>
    <col min="38" max="38" width="7.33203125" style="32" customWidth="1"/>
    <col min="39" max="39" width="5.44140625" style="32" customWidth="1"/>
    <col min="40" max="40" width="7.44140625" style="32" customWidth="1"/>
    <col min="41" max="41" width="5.6640625" style="32" customWidth="1"/>
    <col min="42" max="16384" width="8.88671875" style="32"/>
  </cols>
  <sheetData>
    <row r="1" spans="1:45" ht="19.3">
      <c r="D1" s="72"/>
      <c r="F1" s="72"/>
      <c r="G1" s="72"/>
      <c r="H1" s="462" t="s">
        <v>166</v>
      </c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72"/>
    </row>
    <row r="2" spans="1:45" ht="19.3" customHeight="1">
      <c r="C2" s="72"/>
      <c r="D2" s="72"/>
      <c r="F2" s="209"/>
      <c r="G2" s="209"/>
      <c r="H2" s="461" t="s">
        <v>167</v>
      </c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209"/>
    </row>
    <row r="3" spans="1:45" ht="12.9" customHeight="1">
      <c r="D3" s="73"/>
      <c r="E3" s="209"/>
      <c r="F3" s="209"/>
      <c r="G3" s="209"/>
      <c r="H3" s="461" t="s">
        <v>635</v>
      </c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209"/>
    </row>
    <row r="4" spans="1:45"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</row>
    <row r="5" spans="1:45" ht="18.649999999999999" customHeight="1">
      <c r="C5" s="206"/>
      <c r="D5" s="206"/>
      <c r="E5" s="391" t="s">
        <v>648</v>
      </c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475">
        <v>44621</v>
      </c>
      <c r="AM5" s="475"/>
      <c r="AN5" s="475"/>
    </row>
    <row r="6" spans="1:45" ht="3.9" customHeight="1" thickBot="1"/>
    <row r="7" spans="1:45" s="89" customFormat="1" ht="23.8" customHeight="1" thickBot="1">
      <c r="A7" s="456" t="s">
        <v>374</v>
      </c>
      <c r="B7" s="457"/>
      <c r="C7" s="457"/>
      <c r="D7" s="457"/>
      <c r="E7" s="457"/>
      <c r="F7" s="457"/>
      <c r="G7" s="457"/>
      <c r="H7" s="457"/>
      <c r="I7" s="458"/>
      <c r="J7" s="441" t="s">
        <v>381</v>
      </c>
      <c r="K7" s="442"/>
      <c r="L7" s="442"/>
      <c r="M7" s="442"/>
      <c r="N7" s="442"/>
      <c r="O7" s="446"/>
      <c r="R7" s="495" t="s">
        <v>587</v>
      </c>
      <c r="S7" s="496"/>
      <c r="T7" s="496"/>
      <c r="U7" s="496"/>
      <c r="V7" s="441" t="s">
        <v>588</v>
      </c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6"/>
      <c r="AJ7" s="441" t="s">
        <v>391</v>
      </c>
      <c r="AK7" s="442"/>
      <c r="AL7" s="441" t="s">
        <v>392</v>
      </c>
      <c r="AM7" s="442"/>
      <c r="AN7" s="441" t="s">
        <v>393</v>
      </c>
      <c r="AO7" s="443"/>
      <c r="AP7" s="32"/>
      <c r="AQ7" s="32"/>
      <c r="AR7" s="32"/>
      <c r="AS7" s="32"/>
    </row>
    <row r="8" spans="1:45" ht="21.25" customHeight="1" thickBot="1">
      <c r="A8" s="481" t="s">
        <v>375</v>
      </c>
      <c r="B8" s="482"/>
      <c r="C8" s="482"/>
      <c r="D8" s="482"/>
      <c r="E8" s="482"/>
      <c r="F8" s="482"/>
      <c r="G8" s="482"/>
      <c r="H8" s="482"/>
      <c r="I8" s="483"/>
      <c r="J8" s="447" t="s">
        <v>382</v>
      </c>
      <c r="K8" s="484"/>
      <c r="L8" s="484"/>
      <c r="M8" s="484"/>
      <c r="N8" s="484"/>
      <c r="O8" s="448"/>
      <c r="R8" s="447" t="s">
        <v>382</v>
      </c>
      <c r="S8" s="448"/>
      <c r="T8" s="447" t="s">
        <v>382</v>
      </c>
      <c r="U8" s="448"/>
      <c r="V8" s="447" t="s">
        <v>382</v>
      </c>
      <c r="W8" s="484"/>
      <c r="X8" s="484"/>
      <c r="Y8" s="484"/>
      <c r="Z8" s="208"/>
      <c r="AA8" s="208"/>
      <c r="AB8" s="208"/>
      <c r="AC8" s="208"/>
      <c r="AD8" s="208"/>
      <c r="AE8" s="207"/>
      <c r="AF8" s="447" t="s">
        <v>388</v>
      </c>
      <c r="AG8" s="448"/>
      <c r="AH8" s="447" t="s">
        <v>154</v>
      </c>
      <c r="AI8" s="448"/>
      <c r="AJ8" s="444" t="s">
        <v>414</v>
      </c>
      <c r="AK8" s="445"/>
      <c r="AL8" s="447" t="s">
        <v>389</v>
      </c>
      <c r="AM8" s="448"/>
      <c r="AN8" s="476" t="s">
        <v>390</v>
      </c>
      <c r="AO8" s="477"/>
    </row>
    <row r="9" spans="1:45" ht="11.6" customHeight="1">
      <c r="A9" s="510" t="s">
        <v>376</v>
      </c>
      <c r="B9" s="511"/>
      <c r="C9" s="511"/>
      <c r="D9" s="511"/>
      <c r="E9" s="511"/>
      <c r="F9" s="511"/>
      <c r="G9" s="511"/>
      <c r="H9" s="511"/>
      <c r="I9" s="512"/>
      <c r="J9" s="415" t="s">
        <v>377</v>
      </c>
      <c r="K9" s="416"/>
      <c r="L9" s="415" t="s">
        <v>377</v>
      </c>
      <c r="M9" s="416"/>
      <c r="N9" s="415" t="s">
        <v>377</v>
      </c>
      <c r="O9" s="416"/>
      <c r="R9" s="415" t="s">
        <v>377</v>
      </c>
      <c r="S9" s="416"/>
      <c r="T9" s="415" t="s">
        <v>377</v>
      </c>
      <c r="U9" s="416"/>
      <c r="V9" s="415" t="s">
        <v>377</v>
      </c>
      <c r="W9" s="416"/>
      <c r="X9" s="415" t="s">
        <v>377</v>
      </c>
      <c r="Y9" s="416"/>
      <c r="Z9" s="415" t="s">
        <v>377</v>
      </c>
      <c r="AA9" s="416"/>
      <c r="AB9" s="415" t="s">
        <v>377</v>
      </c>
      <c r="AC9" s="416"/>
      <c r="AD9" s="415" t="s">
        <v>377</v>
      </c>
      <c r="AE9" s="416"/>
      <c r="AF9" s="430" t="s">
        <v>386</v>
      </c>
      <c r="AG9" s="431"/>
      <c r="AH9" s="430" t="s">
        <v>387</v>
      </c>
      <c r="AI9" s="431"/>
      <c r="AJ9" s="478" t="s">
        <v>386</v>
      </c>
      <c r="AK9" s="479"/>
      <c r="AL9" s="479"/>
      <c r="AM9" s="479"/>
      <c r="AN9" s="479"/>
      <c r="AO9" s="480"/>
    </row>
    <row r="10" spans="1:45" s="90" customFormat="1" ht="10.3" customHeight="1">
      <c r="A10" s="436" t="s">
        <v>413</v>
      </c>
      <c r="B10" s="437"/>
      <c r="C10" s="437"/>
      <c r="D10" s="437"/>
      <c r="E10" s="437"/>
      <c r="F10" s="437"/>
      <c r="G10" s="437"/>
      <c r="H10" s="437"/>
      <c r="I10" s="438"/>
      <c r="J10" s="397">
        <f>'Прайс кровля'!J10:K10</f>
        <v>140</v>
      </c>
      <c r="K10" s="398"/>
      <c r="L10" s="397">
        <v>275</v>
      </c>
      <c r="M10" s="398"/>
      <c r="N10" s="397">
        <v>275</v>
      </c>
      <c r="O10" s="398"/>
      <c r="R10" s="397">
        <v>140</v>
      </c>
      <c r="S10" s="398"/>
      <c r="T10" s="397">
        <v>140</v>
      </c>
      <c r="U10" s="398"/>
      <c r="V10" s="397">
        <v>140</v>
      </c>
      <c r="W10" s="398"/>
      <c r="X10" s="397">
        <v>140</v>
      </c>
      <c r="Y10" s="398"/>
      <c r="Z10" s="397">
        <v>140</v>
      </c>
      <c r="AA10" s="398"/>
      <c r="AB10" s="397">
        <v>140</v>
      </c>
      <c r="AC10" s="398"/>
      <c r="AD10" s="397">
        <v>140</v>
      </c>
      <c r="AE10" s="398"/>
      <c r="AF10" s="397">
        <v>275</v>
      </c>
      <c r="AG10" s="398"/>
      <c r="AH10" s="397">
        <v>275</v>
      </c>
      <c r="AI10" s="398"/>
      <c r="AJ10" s="397">
        <v>275</v>
      </c>
      <c r="AK10" s="398"/>
      <c r="AL10" s="397">
        <v>275</v>
      </c>
      <c r="AM10" s="398"/>
      <c r="AN10" s="397">
        <v>275</v>
      </c>
      <c r="AO10" s="455"/>
    </row>
    <row r="11" spans="1:45" ht="10.3" customHeight="1">
      <c r="A11" s="507" t="s">
        <v>378</v>
      </c>
      <c r="B11" s="508"/>
      <c r="C11" s="508"/>
      <c r="D11" s="508"/>
      <c r="E11" s="508"/>
      <c r="F11" s="508"/>
      <c r="G11" s="508"/>
      <c r="H11" s="508"/>
      <c r="I11" s="509"/>
      <c r="J11" s="397">
        <f>'Прайс кровля'!J11:K11</f>
        <v>0.5</v>
      </c>
      <c r="K11" s="398"/>
      <c r="L11" s="417">
        <v>0.7</v>
      </c>
      <c r="M11" s="418"/>
      <c r="N11" s="417">
        <v>0.9</v>
      </c>
      <c r="O11" s="418"/>
      <c r="R11" s="417">
        <v>0.4</v>
      </c>
      <c r="S11" s="418"/>
      <c r="T11" s="417">
        <v>0.5</v>
      </c>
      <c r="U11" s="418"/>
      <c r="V11" s="417">
        <v>0.4</v>
      </c>
      <c r="W11" s="418"/>
      <c r="X11" s="417">
        <v>0.5</v>
      </c>
      <c r="Y11" s="418"/>
      <c r="Z11" s="417">
        <v>0.6</v>
      </c>
      <c r="AA11" s="418"/>
      <c r="AB11" s="417">
        <v>0.7</v>
      </c>
      <c r="AC11" s="418"/>
      <c r="AD11" s="417">
        <v>0.8</v>
      </c>
      <c r="AE11" s="418"/>
      <c r="AF11" s="417">
        <v>0.5</v>
      </c>
      <c r="AG11" s="418"/>
      <c r="AH11" s="417">
        <v>0.45</v>
      </c>
      <c r="AI11" s="418"/>
      <c r="AJ11" s="417">
        <v>0.5</v>
      </c>
      <c r="AK11" s="418"/>
      <c r="AL11" s="417">
        <v>0.5</v>
      </c>
      <c r="AM11" s="418"/>
      <c r="AN11" s="417">
        <v>0.5</v>
      </c>
      <c r="AO11" s="451"/>
    </row>
    <row r="12" spans="1:45" ht="10.95" customHeight="1">
      <c r="A12" s="507" t="s">
        <v>379</v>
      </c>
      <c r="B12" s="508"/>
      <c r="C12" s="508"/>
      <c r="D12" s="508"/>
      <c r="E12" s="508"/>
      <c r="F12" s="508"/>
      <c r="G12" s="508"/>
      <c r="H12" s="508"/>
      <c r="I12" s="509"/>
      <c r="J12" s="397">
        <f>'Прайс кровля'!J12:K12</f>
        <v>1</v>
      </c>
      <c r="K12" s="398"/>
      <c r="L12" s="417">
        <v>5</v>
      </c>
      <c r="M12" s="419"/>
      <c r="N12" s="417">
        <v>10</v>
      </c>
      <c r="O12" s="419"/>
      <c r="R12" s="417">
        <v>5</v>
      </c>
      <c r="S12" s="419"/>
      <c r="T12" s="417">
        <v>5</v>
      </c>
      <c r="U12" s="419"/>
      <c r="V12" s="417">
        <v>5</v>
      </c>
      <c r="W12" s="419"/>
      <c r="X12" s="417">
        <v>10</v>
      </c>
      <c r="Y12" s="419"/>
      <c r="Z12" s="417">
        <v>10</v>
      </c>
      <c r="AA12" s="419"/>
      <c r="AB12" s="417">
        <v>10</v>
      </c>
      <c r="AC12" s="419"/>
      <c r="AD12" s="417">
        <v>10</v>
      </c>
      <c r="AE12" s="419"/>
      <c r="AF12" s="417">
        <v>10</v>
      </c>
      <c r="AG12" s="419"/>
      <c r="AH12" s="417">
        <v>10</v>
      </c>
      <c r="AI12" s="419"/>
      <c r="AJ12" s="417">
        <v>15</v>
      </c>
      <c r="AK12" s="419"/>
      <c r="AL12" s="417">
        <v>25</v>
      </c>
      <c r="AM12" s="419"/>
      <c r="AN12" s="417">
        <v>25</v>
      </c>
      <c r="AO12" s="451"/>
    </row>
    <row r="13" spans="1:45" ht="11.6" customHeight="1" thickBot="1">
      <c r="A13" s="470" t="s">
        <v>380</v>
      </c>
      <c r="B13" s="471"/>
      <c r="C13" s="471"/>
      <c r="D13" s="471"/>
      <c r="E13" s="471"/>
      <c r="F13" s="471"/>
      <c r="G13" s="471"/>
      <c r="H13" s="471"/>
      <c r="I13" s="472"/>
      <c r="J13" s="397">
        <v>5</v>
      </c>
      <c r="K13" s="398"/>
      <c r="L13" s="420">
        <v>10</v>
      </c>
      <c r="M13" s="421"/>
      <c r="N13" s="420">
        <v>15</v>
      </c>
      <c r="O13" s="421"/>
      <c r="R13" s="420">
        <v>10</v>
      </c>
      <c r="S13" s="421"/>
      <c r="T13" s="420">
        <v>10</v>
      </c>
      <c r="U13" s="421"/>
      <c r="V13" s="420">
        <v>10</v>
      </c>
      <c r="W13" s="421"/>
      <c r="X13" s="420">
        <v>20</v>
      </c>
      <c r="Y13" s="421"/>
      <c r="Z13" s="420">
        <v>25</v>
      </c>
      <c r="AA13" s="421"/>
      <c r="AB13" s="420">
        <v>25</v>
      </c>
      <c r="AC13" s="421"/>
      <c r="AD13" s="420">
        <v>25</v>
      </c>
      <c r="AE13" s="421"/>
      <c r="AF13" s="420">
        <v>25</v>
      </c>
      <c r="AG13" s="421"/>
      <c r="AH13" s="420">
        <v>25</v>
      </c>
      <c r="AI13" s="421"/>
      <c r="AJ13" s="420">
        <v>30</v>
      </c>
      <c r="AK13" s="421"/>
      <c r="AL13" s="420">
        <v>50</v>
      </c>
      <c r="AM13" s="421"/>
      <c r="AN13" s="420">
        <v>50</v>
      </c>
      <c r="AO13" s="452"/>
    </row>
    <row r="14" spans="1:45" ht="12.9" customHeight="1">
      <c r="A14" s="422" t="s">
        <v>170</v>
      </c>
      <c r="B14" s="423"/>
      <c r="C14" s="423"/>
      <c r="D14" s="423"/>
      <c r="E14" s="423"/>
      <c r="F14" s="423"/>
      <c r="G14" s="423"/>
      <c r="H14" s="424"/>
      <c r="I14" s="428" t="s">
        <v>171</v>
      </c>
      <c r="J14" s="520" t="s">
        <v>617</v>
      </c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2"/>
    </row>
    <row r="15" spans="1:45" ht="7.1" customHeight="1" thickBot="1">
      <c r="A15" s="425"/>
      <c r="B15" s="426"/>
      <c r="C15" s="426"/>
      <c r="D15" s="426"/>
      <c r="E15" s="426"/>
      <c r="F15" s="426"/>
      <c r="G15" s="426"/>
      <c r="H15" s="427"/>
      <c r="I15" s="429"/>
      <c r="J15" s="523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5"/>
    </row>
    <row r="16" spans="1:45">
      <c r="A16" s="413" t="s">
        <v>641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101"/>
      <c r="AK16" s="101"/>
      <c r="AL16" s="101"/>
      <c r="AM16" s="101"/>
      <c r="AN16" s="101"/>
      <c r="AO16" s="102"/>
      <c r="AP16" s="303"/>
    </row>
    <row r="17" spans="1:46" s="91" customFormat="1" ht="10.95" customHeight="1">
      <c r="A17" s="401" t="str">
        <f>'Расчёт цен'!C12</f>
        <v>Евроштакетник п/круглый ( ширина 126 мм)</v>
      </c>
      <c r="B17" s="402"/>
      <c r="C17" s="402"/>
      <c r="D17" s="402"/>
      <c r="E17" s="402"/>
      <c r="F17" s="402"/>
      <c r="G17" s="402"/>
      <c r="H17" s="403"/>
      <c r="I17" s="92" t="s">
        <v>181</v>
      </c>
      <c r="J17" s="395" t="s">
        <v>384</v>
      </c>
      <c r="K17" s="396"/>
      <c r="L17" s="395" t="s">
        <v>384</v>
      </c>
      <c r="M17" s="396"/>
      <c r="N17" s="395"/>
      <c r="O17" s="396"/>
      <c r="P17" s="301"/>
      <c r="Q17" s="301"/>
      <c r="R17" s="395">
        <f>'Расчёт цен'!AE12</f>
        <v>93</v>
      </c>
      <c r="S17" s="396"/>
      <c r="T17" s="395"/>
      <c r="U17" s="396"/>
      <c r="V17" s="395">
        <f>'Расчёт цен'!V12</f>
        <v>85</v>
      </c>
      <c r="W17" s="396"/>
      <c r="X17" s="395">
        <f>'Расчёт цен'!AO12</f>
        <v>93</v>
      </c>
      <c r="Y17" s="396"/>
      <c r="Z17" s="259"/>
      <c r="AA17" s="259"/>
      <c r="AB17" s="259"/>
      <c r="AC17" s="259"/>
      <c r="AD17" s="395">
        <f>'Расчёт цен'!AO37</f>
        <v>912</v>
      </c>
      <c r="AE17" s="396"/>
      <c r="AF17" s="395">
        <f>'Расчёт цен'!BY12</f>
        <v>213</v>
      </c>
      <c r="AG17" s="396"/>
      <c r="AH17" s="395">
        <f>AJ17</f>
        <v>265</v>
      </c>
      <c r="AI17" s="396"/>
      <c r="AJ17" s="395">
        <f>'Расчёт цен'!BP12</f>
        <v>265</v>
      </c>
      <c r="AK17" s="396"/>
      <c r="AL17" s="395">
        <f>'Расчёт цен'!BG12</f>
        <v>305</v>
      </c>
      <c r="AM17" s="396"/>
      <c r="AN17" s="395">
        <f>'Расчёт цен'!AX12</f>
        <v>313</v>
      </c>
      <c r="AO17" s="459"/>
      <c r="AP17" s="304"/>
    </row>
    <row r="18" spans="1:46" ht="3.9" customHeight="1" thickBot="1">
      <c r="A18" s="270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302"/>
      <c r="AP18" s="303"/>
    </row>
    <row r="19" spans="1:46" ht="11.6" customHeight="1">
      <c r="A19" s="413" t="s">
        <v>640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87"/>
      <c r="AJ19" s="413"/>
      <c r="AK19" s="414"/>
      <c r="AL19" s="414"/>
      <c r="AM19" s="414"/>
      <c r="AN19" s="414"/>
      <c r="AO19" s="487"/>
      <c r="AP19" s="303"/>
    </row>
    <row r="20" spans="1:46" ht="10.95" customHeight="1">
      <c r="A20" s="514" t="str">
        <f>'Расчёт цен'!C103</f>
        <v xml:space="preserve">Профнастил  С8   1200(1150) </v>
      </c>
      <c r="B20" s="515"/>
      <c r="C20" s="515"/>
      <c r="D20" s="515"/>
      <c r="E20" s="515"/>
      <c r="F20" s="515"/>
      <c r="G20" s="515"/>
      <c r="H20" s="516"/>
      <c r="I20" s="92" t="s">
        <v>181</v>
      </c>
      <c r="J20" s="485">
        <f>'Расчёт цен'!CI103</f>
        <v>489</v>
      </c>
      <c r="K20" s="485"/>
      <c r="L20" s="485">
        <f>'Расчёт цен'!CT103</f>
        <v>811</v>
      </c>
      <c r="M20" s="485"/>
      <c r="N20" s="485"/>
      <c r="O20" s="485"/>
      <c r="P20" s="33"/>
      <c r="Q20" s="33"/>
      <c r="R20" s="485">
        <f>'Расчёт цен'!AE103</f>
        <v>584</v>
      </c>
      <c r="S20" s="485"/>
      <c r="T20" s="485">
        <f>'Расчёт цен'!DB103</f>
        <v>1</v>
      </c>
      <c r="U20" s="485"/>
      <c r="V20" s="485">
        <f>'Расчёт цен'!V103</f>
        <v>528</v>
      </c>
      <c r="W20" s="485"/>
      <c r="X20" s="485">
        <f>'Расчёт цен'!AO103</f>
        <v>532</v>
      </c>
      <c r="Y20" s="485"/>
      <c r="Z20" s="485">
        <f>'Расчёт цен'!DH103</f>
        <v>0</v>
      </c>
      <c r="AA20" s="485"/>
      <c r="AB20" s="485">
        <f>'Расчёт цен'!DJ103</f>
        <v>0</v>
      </c>
      <c r="AC20" s="485"/>
      <c r="AD20" s="485">
        <f>'Расчёт цен'!DL103</f>
        <v>0</v>
      </c>
      <c r="AE20" s="485"/>
      <c r="AF20" s="485">
        <f>'Расчёт цен'!BY103</f>
        <v>1329</v>
      </c>
      <c r="AG20" s="485"/>
      <c r="AH20" s="485">
        <f>AJ20</f>
        <v>1679</v>
      </c>
      <c r="AI20" s="485"/>
      <c r="AJ20" s="485">
        <f>'Расчёт цен'!BP103</f>
        <v>1679</v>
      </c>
      <c r="AK20" s="485"/>
      <c r="AL20" s="485">
        <f>'Расчёт цен'!BG103</f>
        <v>1864</v>
      </c>
      <c r="AM20" s="485"/>
      <c r="AN20" s="485">
        <f>'Расчёт цен'!AX103</f>
        <v>1916</v>
      </c>
      <c r="AO20" s="486"/>
      <c r="AP20" s="303">
        <v>1.2</v>
      </c>
    </row>
    <row r="21" spans="1:46" ht="10.95" customHeight="1">
      <c r="A21" s="517"/>
      <c r="B21" s="518"/>
      <c r="C21" s="518"/>
      <c r="D21" s="518"/>
      <c r="E21" s="518"/>
      <c r="F21" s="518"/>
      <c r="G21" s="518"/>
      <c r="H21" s="519"/>
      <c r="I21" s="92" t="s">
        <v>592</v>
      </c>
      <c r="J21" s="485">
        <f>J20*$AP20</f>
        <v>586.79999999999995</v>
      </c>
      <c r="K21" s="485"/>
      <c r="L21" s="485">
        <f>L20*$AP20</f>
        <v>973.19999999999993</v>
      </c>
      <c r="M21" s="485"/>
      <c r="N21" s="263"/>
      <c r="O21" s="263"/>
      <c r="P21" s="33"/>
      <c r="Q21" s="33"/>
      <c r="R21" s="485">
        <f>R20*$AP20</f>
        <v>700.8</v>
      </c>
      <c r="S21" s="485"/>
      <c r="T21" s="485">
        <f t="shared" ref="T21" si="0">T20*$AP20</f>
        <v>1.2</v>
      </c>
      <c r="U21" s="485"/>
      <c r="V21" s="485">
        <f>V20*$AP20</f>
        <v>633.6</v>
      </c>
      <c r="W21" s="485"/>
      <c r="X21" s="485">
        <f t="shared" ref="X21" si="1">X20*$AP20</f>
        <v>638.4</v>
      </c>
      <c r="Y21" s="485"/>
      <c r="Z21" s="485">
        <f t="shared" ref="Z21" si="2">Z20*$AP20</f>
        <v>0</v>
      </c>
      <c r="AA21" s="485"/>
      <c r="AB21" s="485">
        <f t="shared" ref="AB21" si="3">AB20*$AP20</f>
        <v>0</v>
      </c>
      <c r="AC21" s="485"/>
      <c r="AD21" s="485">
        <f t="shared" ref="AD21" si="4">AD20*$AP20</f>
        <v>0</v>
      </c>
      <c r="AE21" s="485"/>
      <c r="AF21" s="485">
        <f>AF20*$AP20</f>
        <v>1594.8</v>
      </c>
      <c r="AG21" s="485"/>
      <c r="AH21" s="485">
        <f>AJ21</f>
        <v>2014.8</v>
      </c>
      <c r="AI21" s="485"/>
      <c r="AJ21" s="485">
        <f>AJ20*$AP20</f>
        <v>2014.8</v>
      </c>
      <c r="AK21" s="485"/>
      <c r="AL21" s="485">
        <f t="shared" ref="AL21" si="5">AL20*$AP20</f>
        <v>2236.7999999999997</v>
      </c>
      <c r="AM21" s="485"/>
      <c r="AN21" s="485">
        <f t="shared" ref="AN21" si="6">AN20*$AP20</f>
        <v>2299.1999999999998</v>
      </c>
      <c r="AO21" s="486"/>
      <c r="AP21" s="303"/>
    </row>
    <row r="22" spans="1:46" s="91" customFormat="1" ht="12.25" customHeight="1">
      <c r="A22" s="500" t="str">
        <f>'Расчёт цен'!C109</f>
        <v>Профнастил С18   "R"-1130 (1100)мм;  "А", "В"-1140 (1100)мм</v>
      </c>
      <c r="B22" s="501"/>
      <c r="C22" s="501"/>
      <c r="D22" s="501"/>
      <c r="E22" s="501"/>
      <c r="F22" s="501"/>
      <c r="G22" s="501"/>
      <c r="H22" s="501"/>
      <c r="I22" s="92" t="s">
        <v>181</v>
      </c>
      <c r="J22" s="485">
        <f>'Расчёт цен'!CI107</f>
        <v>506</v>
      </c>
      <c r="K22" s="485"/>
      <c r="L22" s="485" t="s">
        <v>384</v>
      </c>
      <c r="M22" s="485"/>
      <c r="N22" s="263"/>
      <c r="O22" s="263"/>
      <c r="P22" s="236"/>
      <c r="Q22" s="236"/>
      <c r="R22" s="485">
        <f>'Расчёт цен'!AE107</f>
        <v>605</v>
      </c>
      <c r="S22" s="485"/>
      <c r="T22" s="485">
        <f>'Расчёт цен'!R107</f>
        <v>452</v>
      </c>
      <c r="U22" s="485"/>
      <c r="V22" s="485">
        <f>'Расчёт цен'!V107</f>
        <v>546</v>
      </c>
      <c r="W22" s="485"/>
      <c r="X22" s="485">
        <f>'Расчёт цен'!AO107</f>
        <v>552</v>
      </c>
      <c r="Y22" s="485"/>
      <c r="Z22" s="263"/>
      <c r="AA22" s="263"/>
      <c r="AB22" s="263"/>
      <c r="AC22" s="263"/>
      <c r="AD22" s="485">
        <f>'Расчёт цен'!AO107</f>
        <v>552</v>
      </c>
      <c r="AE22" s="485"/>
      <c r="AF22" s="485">
        <f>'Расчёт цен'!BY107</f>
        <v>1382</v>
      </c>
      <c r="AG22" s="485"/>
      <c r="AH22" s="485">
        <f>AJ22</f>
        <v>1748</v>
      </c>
      <c r="AI22" s="485"/>
      <c r="AJ22" s="485">
        <f>'Расчёт цен'!BP107</f>
        <v>1748</v>
      </c>
      <c r="AK22" s="485"/>
      <c r="AL22" s="485">
        <f>'Расчёт цен'!BG107</f>
        <v>1922</v>
      </c>
      <c r="AM22" s="485"/>
      <c r="AN22" s="485">
        <f>'Расчёт цен'!AX107</f>
        <v>1975</v>
      </c>
      <c r="AO22" s="486"/>
      <c r="AP22" s="304">
        <v>1.1299999999999999</v>
      </c>
    </row>
    <row r="23" spans="1:46" s="91" customFormat="1" ht="11.6" customHeight="1">
      <c r="A23" s="500"/>
      <c r="B23" s="501"/>
      <c r="C23" s="501"/>
      <c r="D23" s="501"/>
      <c r="E23" s="501"/>
      <c r="F23" s="501"/>
      <c r="G23" s="501"/>
      <c r="H23" s="501"/>
      <c r="I23" s="92" t="s">
        <v>592</v>
      </c>
      <c r="J23" s="485">
        <f>J22*$AP22</f>
        <v>571.78</v>
      </c>
      <c r="K23" s="485"/>
      <c r="L23" s="485" t="s">
        <v>384</v>
      </c>
      <c r="M23" s="485"/>
      <c r="N23" s="263"/>
      <c r="O23" s="263"/>
      <c r="P23" s="236"/>
      <c r="Q23" s="236"/>
      <c r="R23" s="485">
        <f>R22*$AP22</f>
        <v>683.65</v>
      </c>
      <c r="S23" s="485"/>
      <c r="T23" s="485">
        <f>'Расчёт цен'!R108</f>
        <v>452</v>
      </c>
      <c r="U23" s="485"/>
      <c r="V23" s="485">
        <f>V22*$AP22</f>
        <v>616.9799999999999</v>
      </c>
      <c r="W23" s="485"/>
      <c r="X23" s="485">
        <f>X22*$AP22</f>
        <v>623.76</v>
      </c>
      <c r="Y23" s="485"/>
      <c r="Z23" s="263"/>
      <c r="AA23" s="263"/>
      <c r="AB23" s="263"/>
      <c r="AC23" s="263"/>
      <c r="AD23" s="485">
        <f>'Расчёт цен'!AO108</f>
        <v>663</v>
      </c>
      <c r="AE23" s="485"/>
      <c r="AF23" s="485">
        <f>AF22*$AP22</f>
        <v>1561.6599999999999</v>
      </c>
      <c r="AG23" s="485"/>
      <c r="AH23" s="485">
        <f>AH22*$AP22</f>
        <v>1975.2399999999998</v>
      </c>
      <c r="AI23" s="485"/>
      <c r="AJ23" s="485">
        <f>AJ22*$AP22</f>
        <v>1975.2399999999998</v>
      </c>
      <c r="AK23" s="485"/>
      <c r="AL23" s="485">
        <f>AL22*$AP22</f>
        <v>2171.8599999999997</v>
      </c>
      <c r="AM23" s="485"/>
      <c r="AN23" s="485">
        <f>AN22*$AP22</f>
        <v>2231.75</v>
      </c>
      <c r="AO23" s="486"/>
      <c r="AP23" s="304"/>
    </row>
    <row r="24" spans="1:46" ht="10.95" customHeight="1">
      <c r="A24" s="393" t="str">
        <f>'Расчёт цен'!C105</f>
        <v xml:space="preserve">Профнастил НС-35 1060(1000)    </v>
      </c>
      <c r="B24" s="394"/>
      <c r="C24" s="394"/>
      <c r="D24" s="394"/>
      <c r="E24" s="394"/>
      <c r="F24" s="394"/>
      <c r="G24" s="394"/>
      <c r="H24" s="394"/>
      <c r="I24" s="92" t="s">
        <v>181</v>
      </c>
      <c r="J24" s="485">
        <f>'Расчёт цен'!CI105</f>
        <v>550</v>
      </c>
      <c r="K24" s="485"/>
      <c r="L24" s="485">
        <f>'Расчёт цен'!CT105</f>
        <v>847</v>
      </c>
      <c r="M24" s="485"/>
      <c r="N24" s="485"/>
      <c r="O24" s="485"/>
      <c r="P24" s="33"/>
      <c r="Q24" s="33"/>
      <c r="R24" s="485">
        <f>'Расчёт цен'!AE105</f>
        <v>658</v>
      </c>
      <c r="S24" s="485"/>
      <c r="T24" s="485">
        <f>'Расчёт цен'!R109</f>
        <v>452</v>
      </c>
      <c r="U24" s="485"/>
      <c r="V24" s="485">
        <f>'Расчёт цен'!V105</f>
        <v>594</v>
      </c>
      <c r="W24" s="485"/>
      <c r="X24" s="485">
        <f>'Расчёт цен'!AO105</f>
        <v>600</v>
      </c>
      <c r="Y24" s="485"/>
      <c r="Z24" s="263"/>
      <c r="AA24" s="263"/>
      <c r="AB24" s="263"/>
      <c r="AC24" s="263"/>
      <c r="AD24" s="485">
        <f>'Расчёт цен'!AO109</f>
        <v>552</v>
      </c>
      <c r="AE24" s="485"/>
      <c r="AF24" s="485">
        <f>'Расчёт цен'!BY105</f>
        <v>1499</v>
      </c>
      <c r="AG24" s="485"/>
      <c r="AH24" s="485">
        <f>'Расчёт цен'!DP105</f>
        <v>0</v>
      </c>
      <c r="AI24" s="485"/>
      <c r="AJ24" s="485">
        <f>'Расчёт цен'!BP105</f>
        <v>1894</v>
      </c>
      <c r="AK24" s="485"/>
      <c r="AL24" s="485">
        <f>'Расчёт цен'!BG105</f>
        <v>2103</v>
      </c>
      <c r="AM24" s="485"/>
      <c r="AN24" s="485">
        <f>'Расчёт цен'!AX105</f>
        <v>2161</v>
      </c>
      <c r="AO24" s="486"/>
      <c r="AP24" s="303">
        <v>1.06</v>
      </c>
    </row>
    <row r="25" spans="1:46" ht="10.95" customHeight="1">
      <c r="A25" s="393"/>
      <c r="B25" s="394"/>
      <c r="C25" s="394"/>
      <c r="D25" s="394"/>
      <c r="E25" s="394"/>
      <c r="F25" s="394"/>
      <c r="G25" s="394"/>
      <c r="H25" s="394"/>
      <c r="I25" s="92" t="s">
        <v>592</v>
      </c>
      <c r="J25" s="485">
        <f>J24*$AP24</f>
        <v>583</v>
      </c>
      <c r="K25" s="485"/>
      <c r="L25" s="485">
        <f>L24*$AP24</f>
        <v>897.82</v>
      </c>
      <c r="M25" s="485"/>
      <c r="N25" s="263"/>
      <c r="O25" s="263"/>
      <c r="P25" s="33"/>
      <c r="Q25" s="33"/>
      <c r="R25" s="485">
        <f>R24*$AP24</f>
        <v>697.48</v>
      </c>
      <c r="S25" s="485"/>
      <c r="T25" s="485">
        <f>'Расчёт цен'!R110</f>
        <v>452</v>
      </c>
      <c r="U25" s="485"/>
      <c r="V25" s="485">
        <f>V24*$AP24</f>
        <v>629.64</v>
      </c>
      <c r="W25" s="485"/>
      <c r="X25" s="485">
        <f>X24*$AP24</f>
        <v>636</v>
      </c>
      <c r="Y25" s="485"/>
      <c r="Z25" s="263"/>
      <c r="AA25" s="263"/>
      <c r="AB25" s="263"/>
      <c r="AC25" s="263"/>
      <c r="AD25" s="485">
        <f>'Расчёт цен'!AO110</f>
        <v>663</v>
      </c>
      <c r="AE25" s="485"/>
      <c r="AF25" s="485">
        <f>AF24*$AP24</f>
        <v>1588.94</v>
      </c>
      <c r="AG25" s="485"/>
      <c r="AH25" s="485">
        <f>AH24*$AP24</f>
        <v>0</v>
      </c>
      <c r="AI25" s="485"/>
      <c r="AJ25" s="485">
        <f>AJ24*$AP24</f>
        <v>2007.64</v>
      </c>
      <c r="AK25" s="485"/>
      <c r="AL25" s="485">
        <f>AL24*$AP24</f>
        <v>2229.1800000000003</v>
      </c>
      <c r="AM25" s="485"/>
      <c r="AN25" s="485">
        <f>AN24*$AP24</f>
        <v>2290.6600000000003</v>
      </c>
      <c r="AO25" s="486"/>
      <c r="AP25" s="303"/>
    </row>
    <row r="26" spans="1:46" ht="10.95" customHeight="1">
      <c r="A26" s="393" t="str">
        <f>'Расчёт цен'!C124</f>
        <v xml:space="preserve">Профнастил Н 75 800(750) </v>
      </c>
      <c r="B26" s="394"/>
      <c r="C26" s="394"/>
      <c r="D26" s="394"/>
      <c r="E26" s="394"/>
      <c r="F26" s="394"/>
      <c r="G26" s="394"/>
      <c r="H26" s="394"/>
      <c r="I26" s="92" t="s">
        <v>181</v>
      </c>
      <c r="J26" s="485" t="s">
        <v>384</v>
      </c>
      <c r="K26" s="485"/>
      <c r="L26" s="485">
        <f>'Расчёт цен'!CT124</f>
        <v>1251</v>
      </c>
      <c r="M26" s="485"/>
      <c r="N26" s="263"/>
      <c r="O26" s="263"/>
      <c r="P26" s="33"/>
      <c r="Q26" s="33"/>
      <c r="R26" s="485">
        <f>'Расчёт цен'!CZ124</f>
        <v>227</v>
      </c>
      <c r="S26" s="485"/>
      <c r="T26" s="485">
        <f>'Расчёт цен'!R111</f>
        <v>452</v>
      </c>
      <c r="U26" s="485"/>
      <c r="V26" s="485">
        <f>'Расчёт цен'!DD124</f>
        <v>1236.75</v>
      </c>
      <c r="W26" s="485"/>
      <c r="X26" s="485">
        <f>'Расчёт цен'!DF124</f>
        <v>1982</v>
      </c>
      <c r="Y26" s="485"/>
      <c r="Z26" s="263"/>
      <c r="AA26" s="263"/>
      <c r="AB26" s="263"/>
      <c r="AC26" s="263"/>
      <c r="AD26" s="485">
        <f>'Расчёт цен'!AO111</f>
        <v>552</v>
      </c>
      <c r="AE26" s="485"/>
      <c r="AF26" s="485">
        <f>'Расчёт цен'!BY124</f>
        <v>0</v>
      </c>
      <c r="AG26" s="485"/>
      <c r="AH26" s="485">
        <f>'Расчёт цен'!DP124</f>
        <v>0</v>
      </c>
      <c r="AI26" s="485"/>
      <c r="AJ26" s="485">
        <f>'Расчёт цен'!BP124</f>
        <v>0</v>
      </c>
      <c r="AK26" s="485"/>
      <c r="AL26" s="485">
        <f>'Расчёт цен'!DT124</f>
        <v>0</v>
      </c>
      <c r="AM26" s="485"/>
      <c r="AN26" s="485">
        <f>'Расчёт цен'!DV124</f>
        <v>0</v>
      </c>
      <c r="AO26" s="486"/>
      <c r="AP26" s="303">
        <v>0.8</v>
      </c>
    </row>
    <row r="27" spans="1:46" s="91" customFormat="1" ht="10.95" customHeight="1">
      <c r="A27" s="393"/>
      <c r="B27" s="394"/>
      <c r="C27" s="394"/>
      <c r="D27" s="394"/>
      <c r="E27" s="394"/>
      <c r="F27" s="394"/>
      <c r="G27" s="394"/>
      <c r="H27" s="394"/>
      <c r="I27" s="92" t="s">
        <v>592</v>
      </c>
      <c r="J27" s="485" t="s">
        <v>384</v>
      </c>
      <c r="K27" s="485"/>
      <c r="L27" s="485">
        <f>L26*$AP26</f>
        <v>1000.8000000000001</v>
      </c>
      <c r="M27" s="485"/>
      <c r="N27" s="485"/>
      <c r="O27" s="485"/>
      <c r="P27" s="236"/>
      <c r="Q27" s="236"/>
      <c r="R27" s="485">
        <f>R26*$AP26</f>
        <v>181.60000000000002</v>
      </c>
      <c r="S27" s="485"/>
      <c r="T27" s="485">
        <f>'Расчёт цен'!R112</f>
        <v>452</v>
      </c>
      <c r="U27" s="485"/>
      <c r="V27" s="485">
        <f>V26*$AP26</f>
        <v>989.40000000000009</v>
      </c>
      <c r="W27" s="485"/>
      <c r="X27" s="485">
        <f>X26*$AP26</f>
        <v>1585.6000000000001</v>
      </c>
      <c r="Y27" s="485"/>
      <c r="Z27" s="263"/>
      <c r="AA27" s="263"/>
      <c r="AB27" s="263"/>
      <c r="AC27" s="263"/>
      <c r="AD27" s="485">
        <f>'Расчёт цен'!AO112</f>
        <v>663</v>
      </c>
      <c r="AE27" s="485"/>
      <c r="AF27" s="485">
        <f>AF26*$AP26</f>
        <v>0</v>
      </c>
      <c r="AG27" s="485"/>
      <c r="AH27" s="485">
        <f>AH26*$AP26</f>
        <v>0</v>
      </c>
      <c r="AI27" s="485"/>
      <c r="AJ27" s="485">
        <f>AJ26*$AP26</f>
        <v>0</v>
      </c>
      <c r="AK27" s="485"/>
      <c r="AL27" s="485">
        <f>AL26*$AP26</f>
        <v>0</v>
      </c>
      <c r="AM27" s="485"/>
      <c r="AN27" s="485">
        <f>AN26*$AP26</f>
        <v>0</v>
      </c>
      <c r="AO27" s="486"/>
      <c r="AP27" s="304"/>
    </row>
    <row r="28" spans="1:46" s="91" customFormat="1" ht="10.95" customHeight="1">
      <c r="A28" s="393" t="str">
        <f>'Расчёт цен'!C51</f>
        <v xml:space="preserve">Плоский лист -  ширина 1250     </v>
      </c>
      <c r="B28" s="394"/>
      <c r="C28" s="394"/>
      <c r="D28" s="394"/>
      <c r="E28" s="394"/>
      <c r="F28" s="394"/>
      <c r="G28" s="394"/>
      <c r="H28" s="394"/>
      <c r="I28" s="92" t="s">
        <v>181</v>
      </c>
      <c r="J28" s="485">
        <f>'Расчёт цен'!CI51</f>
        <v>465</v>
      </c>
      <c r="K28" s="485"/>
      <c r="L28" s="485">
        <f>'Расчёт цен'!CT51</f>
        <v>788</v>
      </c>
      <c r="M28" s="485"/>
      <c r="N28" s="485"/>
      <c r="O28" s="485"/>
      <c r="P28" s="236"/>
      <c r="Q28" s="236"/>
      <c r="R28" s="485">
        <f>'Расчёт цен'!AE51</f>
        <v>606</v>
      </c>
      <c r="S28" s="485"/>
      <c r="T28" s="485">
        <f>'Расчёт цен'!R113</f>
        <v>506</v>
      </c>
      <c r="U28" s="485"/>
      <c r="V28" s="485">
        <f>'Расчёт цен'!V51</f>
        <v>507</v>
      </c>
      <c r="W28" s="485"/>
      <c r="X28" s="485">
        <f>'Расчёт цен'!AO51</f>
        <v>516</v>
      </c>
      <c r="Y28" s="485"/>
      <c r="Z28" s="263"/>
      <c r="AA28" s="263"/>
      <c r="AB28" s="263"/>
      <c r="AC28" s="263"/>
      <c r="AD28" s="485">
        <f>'Расчёт цен'!AO51</f>
        <v>516</v>
      </c>
      <c r="AE28" s="485"/>
      <c r="AF28" s="485">
        <f>'Расчёт цен'!BY51</f>
        <v>1290</v>
      </c>
      <c r="AG28" s="485"/>
      <c r="AH28" s="485">
        <f>AJ28</f>
        <v>1629</v>
      </c>
      <c r="AI28" s="485"/>
      <c r="AJ28" s="485">
        <f>'Расчёт цен'!BP51</f>
        <v>1629</v>
      </c>
      <c r="AK28" s="485"/>
      <c r="AL28" s="485">
        <f>'Расчёт цен'!BG51</f>
        <v>1825</v>
      </c>
      <c r="AM28" s="485"/>
      <c r="AN28" s="485">
        <f>'Расчёт цен'!AX51</f>
        <v>1876</v>
      </c>
      <c r="AO28" s="486"/>
      <c r="AP28" s="304"/>
    </row>
    <row r="29" spans="1:46" s="91" customFormat="1" ht="10.95" customHeight="1">
      <c r="A29" s="393" t="str">
        <f>'Расчёт цен'!C53</f>
        <v xml:space="preserve">Плоский лист - ширина менее 1250  </v>
      </c>
      <c r="B29" s="394"/>
      <c r="C29" s="394"/>
      <c r="D29" s="394"/>
      <c r="E29" s="394"/>
      <c r="F29" s="394"/>
      <c r="G29" s="394"/>
      <c r="H29" s="394"/>
      <c r="I29" s="92" t="s">
        <v>181</v>
      </c>
      <c r="J29" s="485">
        <f>'Расчёт цен'!CI53</f>
        <v>491</v>
      </c>
      <c r="K29" s="485"/>
      <c r="L29" s="485">
        <f>'Расчёт цен'!CT53</f>
        <v>834</v>
      </c>
      <c r="M29" s="485"/>
      <c r="N29" s="485"/>
      <c r="O29" s="485"/>
      <c r="P29" s="236"/>
      <c r="Q29" s="236"/>
      <c r="R29" s="485">
        <f>'Расчёт цен'!AE53</f>
        <v>643</v>
      </c>
      <c r="S29" s="485"/>
      <c r="T29" s="485">
        <f>'Расчёт цен'!X53</f>
        <v>0</v>
      </c>
      <c r="U29" s="485"/>
      <c r="V29" s="485">
        <f>'Расчёт цен'!V53</f>
        <v>536</v>
      </c>
      <c r="W29" s="485"/>
      <c r="X29" s="485">
        <f>'Расчёт цен'!AO53</f>
        <v>544</v>
      </c>
      <c r="Y29" s="485"/>
      <c r="Z29" s="263"/>
      <c r="AA29" s="263"/>
      <c r="AB29" s="263"/>
      <c r="AC29" s="263"/>
      <c r="AD29" s="485">
        <f>'Расчёт цен'!AO53</f>
        <v>544</v>
      </c>
      <c r="AE29" s="485"/>
      <c r="AF29" s="485">
        <f>'Расчёт цен'!BY53</f>
        <v>1357</v>
      </c>
      <c r="AG29" s="485"/>
      <c r="AH29" s="485">
        <f>AJ29</f>
        <v>1713</v>
      </c>
      <c r="AI29" s="485"/>
      <c r="AJ29" s="485">
        <f>'Расчёт цен'!BP53</f>
        <v>1713</v>
      </c>
      <c r="AK29" s="485"/>
      <c r="AL29" s="485">
        <f>'Расчёт цен'!BG53</f>
        <v>1920</v>
      </c>
      <c r="AM29" s="485"/>
      <c r="AN29" s="485">
        <f>'Расчёт цен'!AX53</f>
        <v>1973</v>
      </c>
      <c r="AO29" s="486"/>
    </row>
    <row r="30" spans="1:46" ht="10.95" customHeight="1" thickBot="1">
      <c r="A30" s="505" t="str">
        <f>'Расчёт цен'!C90</f>
        <v xml:space="preserve">Пр. П-образный для профнастила С18 2000    </v>
      </c>
      <c r="B30" s="506"/>
      <c r="C30" s="506"/>
      <c r="D30" s="506"/>
      <c r="E30" s="506"/>
      <c r="F30" s="506"/>
      <c r="G30" s="506"/>
      <c r="H30" s="506"/>
      <c r="I30" s="100" t="s">
        <v>4</v>
      </c>
      <c r="J30" s="488" t="s">
        <v>384</v>
      </c>
      <c r="K30" s="488"/>
      <c r="L30" s="488" t="s">
        <v>384</v>
      </c>
      <c r="M30" s="488"/>
      <c r="N30" s="488"/>
      <c r="O30" s="488"/>
      <c r="P30" s="37"/>
      <c r="Q30" s="37"/>
      <c r="R30" s="488" t="s">
        <v>384</v>
      </c>
      <c r="S30" s="488"/>
      <c r="T30" s="488"/>
      <c r="U30" s="488"/>
      <c r="V30" s="488" t="s">
        <v>384</v>
      </c>
      <c r="W30" s="488"/>
      <c r="X30" s="488">
        <f>'Расчёт цен'!AO90</f>
        <v>259</v>
      </c>
      <c r="Y30" s="488"/>
      <c r="Z30" s="262"/>
      <c r="AA30" s="262"/>
      <c r="AB30" s="262"/>
      <c r="AC30" s="262"/>
      <c r="AD30" s="488"/>
      <c r="AE30" s="488"/>
      <c r="AF30" s="488">
        <f>'Расчёт цен'!BY90</f>
        <v>485</v>
      </c>
      <c r="AG30" s="488"/>
      <c r="AH30" s="488">
        <f>AJ30</f>
        <v>585</v>
      </c>
      <c r="AI30" s="488"/>
      <c r="AJ30" s="488">
        <f>'Расчёт цен'!BP90</f>
        <v>585</v>
      </c>
      <c r="AK30" s="488"/>
      <c r="AL30" s="488">
        <f>'Расчёт цен'!BG90</f>
        <v>636</v>
      </c>
      <c r="AM30" s="488"/>
      <c r="AN30" s="488">
        <f>'Расчёт цен'!AX90</f>
        <v>654</v>
      </c>
      <c r="AO30" s="489"/>
      <c r="AR30" s="513"/>
      <c r="AS30" s="513"/>
      <c r="AT30" s="513"/>
    </row>
    <row r="31" spans="1:46" ht="3.25" customHeight="1" thickBot="1">
      <c r="A31" s="502"/>
      <c r="B31" s="503"/>
      <c r="C31" s="503"/>
      <c r="D31" s="503"/>
      <c r="E31" s="503"/>
      <c r="F31" s="503"/>
      <c r="G31" s="503"/>
      <c r="H31" s="504"/>
      <c r="I31" s="298"/>
      <c r="J31" s="490"/>
      <c r="K31" s="491"/>
      <c r="L31" s="490"/>
      <c r="M31" s="491"/>
      <c r="N31" s="490"/>
      <c r="O31" s="491"/>
      <c r="P31" s="99"/>
      <c r="Q31" s="99"/>
      <c r="R31" s="490"/>
      <c r="S31" s="491"/>
      <c r="T31" s="490"/>
      <c r="U31" s="491"/>
      <c r="V31" s="490"/>
      <c r="W31" s="491"/>
      <c r="X31" s="490"/>
      <c r="Y31" s="491"/>
      <c r="Z31" s="257"/>
      <c r="AA31" s="257"/>
      <c r="AB31" s="257"/>
      <c r="AC31" s="257"/>
      <c r="AD31" s="490"/>
      <c r="AE31" s="491"/>
      <c r="AF31" s="490"/>
      <c r="AG31" s="491"/>
      <c r="AH31" s="490"/>
      <c r="AI31" s="404"/>
      <c r="AJ31" s="490"/>
      <c r="AK31" s="491"/>
      <c r="AL31" s="490"/>
      <c r="AM31" s="491"/>
      <c r="AN31" s="490"/>
      <c r="AO31" s="492"/>
    </row>
    <row r="32" spans="1:46" ht="16.100000000000001" customHeight="1">
      <c r="A32" s="95" t="s">
        <v>610</v>
      </c>
      <c r="B32" s="96"/>
      <c r="C32" s="96"/>
      <c r="D32" s="96"/>
      <c r="E32" s="96"/>
      <c r="F32" s="96"/>
      <c r="G32" s="96"/>
      <c r="H32" s="96"/>
      <c r="I32" s="96"/>
      <c r="J32" s="96"/>
      <c r="K32" s="299" t="s">
        <v>171</v>
      </c>
      <c r="L32" s="499" t="s">
        <v>617</v>
      </c>
      <c r="M32" s="499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300"/>
    </row>
    <row r="33" spans="1:44" ht="10.95" customHeight="1">
      <c r="A33" s="401" t="str">
        <f>'Расчёт цен'!C128</f>
        <v xml:space="preserve"> Столб для забора 2,7 м (швеллер 84*40 2,0 мм  Оцинков. Z275)  </v>
      </c>
      <c r="B33" s="402"/>
      <c r="C33" s="402"/>
      <c r="D33" s="402"/>
      <c r="E33" s="402"/>
      <c r="F33" s="402"/>
      <c r="G33" s="402"/>
      <c r="H33" s="402"/>
      <c r="I33" s="402"/>
      <c r="J33" s="402"/>
      <c r="K33" s="258" t="s">
        <v>4</v>
      </c>
      <c r="L33" s="497">
        <f>'Расчёт цен'!AO128</f>
        <v>1189</v>
      </c>
      <c r="M33" s="498"/>
      <c r="N33" s="395"/>
      <c r="O33" s="396"/>
      <c r="P33" s="99"/>
      <c r="Q33" s="99"/>
      <c r="R33" s="395"/>
      <c r="S33" s="396"/>
      <c r="T33" s="395"/>
      <c r="U33" s="396"/>
      <c r="V33" s="395"/>
      <c r="W33" s="396"/>
      <c r="X33" s="395"/>
      <c r="Y33" s="396"/>
      <c r="Z33" s="395"/>
      <c r="AA33" s="396"/>
      <c r="AB33" s="395"/>
      <c r="AC33" s="396"/>
      <c r="AD33" s="395"/>
      <c r="AE33" s="396"/>
      <c r="AF33" s="395"/>
      <c r="AG33" s="396"/>
      <c r="AH33" s="395"/>
      <c r="AI33" s="396"/>
      <c r="AJ33" s="395"/>
      <c r="AK33" s="396"/>
      <c r="AL33" s="395"/>
      <c r="AM33" s="396"/>
      <c r="AN33" s="395"/>
      <c r="AO33" s="459"/>
    </row>
    <row r="34" spans="1:44" ht="10.95" customHeight="1" thickBot="1">
      <c r="A34" s="410" t="str">
        <f>'Расчёт цен'!C129</f>
        <v xml:space="preserve"> Столб для забора 3,0 м (швеллер 84*40 2,0 мм  Оцинков. Z275)  </v>
      </c>
      <c r="B34" s="411"/>
      <c r="C34" s="411"/>
      <c r="D34" s="411"/>
      <c r="E34" s="411"/>
      <c r="F34" s="411"/>
      <c r="G34" s="411"/>
      <c r="H34" s="411"/>
      <c r="I34" s="411"/>
      <c r="J34" s="411"/>
      <c r="K34" s="260" t="s">
        <v>4</v>
      </c>
      <c r="L34" s="493">
        <f>'Расчёт цен'!AO129</f>
        <v>1348</v>
      </c>
      <c r="M34" s="494"/>
      <c r="N34" s="405"/>
      <c r="O34" s="406"/>
      <c r="P34" s="275"/>
      <c r="Q34" s="275"/>
      <c r="R34" s="405"/>
      <c r="S34" s="406"/>
      <c r="T34" s="405"/>
      <c r="U34" s="406"/>
      <c r="V34" s="405"/>
      <c r="W34" s="406"/>
      <c r="X34" s="405"/>
      <c r="Y34" s="406"/>
      <c r="Z34" s="405"/>
      <c r="AA34" s="406"/>
      <c r="AB34" s="405"/>
      <c r="AC34" s="406"/>
      <c r="AD34" s="405"/>
      <c r="AE34" s="406"/>
      <c r="AF34" s="405"/>
      <c r="AG34" s="406"/>
      <c r="AH34" s="405"/>
      <c r="AI34" s="406"/>
      <c r="AJ34" s="405"/>
      <c r="AK34" s="406"/>
      <c r="AL34" s="405"/>
      <c r="AM34" s="406"/>
      <c r="AN34" s="405"/>
      <c r="AO34" s="460"/>
    </row>
    <row r="35" spans="1:44">
      <c r="A35" s="294" t="s">
        <v>422</v>
      </c>
      <c r="B35" s="294"/>
      <c r="C35" s="294"/>
      <c r="D35" s="294"/>
      <c r="E35" s="294"/>
      <c r="F35" s="129" t="s">
        <v>423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8"/>
      <c r="AG35" s="128"/>
      <c r="AH35" s="128"/>
      <c r="AI35" s="128"/>
      <c r="AJ35" s="128"/>
      <c r="AK35" s="128"/>
    </row>
    <row r="36" spans="1:44" ht="12.25" customHeight="1">
      <c r="A36" s="131" t="s">
        <v>639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28"/>
      <c r="AG36" s="128"/>
      <c r="AH36" s="128"/>
      <c r="AI36" s="128"/>
      <c r="AJ36" s="128"/>
      <c r="AK36" s="128"/>
      <c r="AL36" s="128"/>
      <c r="AM36" s="128"/>
      <c r="AN36" s="130"/>
      <c r="AO36" s="130"/>
    </row>
    <row r="37" spans="1:44" s="91" customFormat="1" ht="15.45" customHeight="1">
      <c r="D37" s="32" t="s">
        <v>645</v>
      </c>
      <c r="R37" s="32" t="s">
        <v>642</v>
      </c>
      <c r="AN37" s="404"/>
      <c r="AO37" s="404"/>
      <c r="AR37" s="305"/>
    </row>
    <row r="38" spans="1:44">
      <c r="AK38" s="32" t="s">
        <v>643</v>
      </c>
    </row>
    <row r="39" spans="1:44" ht="9" customHeight="1"/>
    <row r="41" spans="1:44" ht="5.8" customHeight="1"/>
    <row r="42" spans="1:44" ht="19.95" customHeight="1">
      <c r="D42" s="32" t="s">
        <v>646</v>
      </c>
    </row>
    <row r="43" spans="1:44">
      <c r="R43" s="32" t="s">
        <v>644</v>
      </c>
    </row>
  </sheetData>
  <sheetProtection password="CF7A" sheet="1" objects="1" scenarios="1"/>
  <customSheetViews>
    <customSheetView guid="{88CDD111-9372-4879-9711-CC07122EF82D}" scale="120" hiddenColumns="1" topLeftCell="A4">
      <selection activeCell="AR29" sqref="AR29"/>
      <pageMargins left="0.18" right="0.11811023622047245" top="0.12" bottom="0.17" header="0.11" footer="0.16"/>
      <pageSetup paperSize="9" orientation="landscape" verticalDpi="0" r:id="rId1"/>
    </customSheetView>
  </customSheetViews>
  <mergeCells count="316">
    <mergeCell ref="AR30:AT30"/>
    <mergeCell ref="Z33:AA33"/>
    <mergeCell ref="AB33:AC33"/>
    <mergeCell ref="Z34:AA34"/>
    <mergeCell ref="AB34:AC34"/>
    <mergeCell ref="H1:AJ1"/>
    <mergeCell ref="H2:AM2"/>
    <mergeCell ref="H3:AM3"/>
    <mergeCell ref="E5:AK5"/>
    <mergeCell ref="V8:Y8"/>
    <mergeCell ref="AH30:AI30"/>
    <mergeCell ref="AL30:AM30"/>
    <mergeCell ref="AJ19:AO19"/>
    <mergeCell ref="A20:H21"/>
    <mergeCell ref="J14:AO15"/>
    <mergeCell ref="AJ23:AK23"/>
    <mergeCell ref="AL23:AM23"/>
    <mergeCell ref="AN23:AO23"/>
    <mergeCell ref="R25:S25"/>
    <mergeCell ref="T25:U25"/>
    <mergeCell ref="V25:W25"/>
    <mergeCell ref="X25:Y25"/>
    <mergeCell ref="AD25:AE25"/>
    <mergeCell ref="AF25:AG25"/>
    <mergeCell ref="R26:S26"/>
    <mergeCell ref="T26:U26"/>
    <mergeCell ref="V26:W26"/>
    <mergeCell ref="AD9:AE9"/>
    <mergeCell ref="AJ25:AK25"/>
    <mergeCell ref="AL25:AM25"/>
    <mergeCell ref="AN25:AO25"/>
    <mergeCell ref="AJ21:AK21"/>
    <mergeCell ref="AL21:AM21"/>
    <mergeCell ref="AN21:AO21"/>
    <mergeCell ref="R22:S22"/>
    <mergeCell ref="T22:U22"/>
    <mergeCell ref="V22:W22"/>
    <mergeCell ref="X22:Y22"/>
    <mergeCell ref="AD22:AE22"/>
    <mergeCell ref="AF22:AG22"/>
    <mergeCell ref="AH22:AI22"/>
    <mergeCell ref="AJ22:AK22"/>
    <mergeCell ref="AL22:AM22"/>
    <mergeCell ref="AN22:AO22"/>
    <mergeCell ref="Z21:AA21"/>
    <mergeCell ref="AB21:AC21"/>
    <mergeCell ref="R21:S21"/>
    <mergeCell ref="T21:U21"/>
    <mergeCell ref="V21:W21"/>
    <mergeCell ref="X21:Y21"/>
    <mergeCell ref="AD21:AE21"/>
    <mergeCell ref="AF21:AG21"/>
    <mergeCell ref="AH21:AI21"/>
    <mergeCell ref="R23:S23"/>
    <mergeCell ref="T23:U23"/>
    <mergeCell ref="V23:W23"/>
    <mergeCell ref="X23:Y23"/>
    <mergeCell ref="AD23:AE23"/>
    <mergeCell ref="AF23:AG23"/>
    <mergeCell ref="AH23:AI23"/>
    <mergeCell ref="A12:I12"/>
    <mergeCell ref="A11:I11"/>
    <mergeCell ref="A9:I9"/>
    <mergeCell ref="R12:S12"/>
    <mergeCell ref="R13:S13"/>
    <mergeCell ref="T8:U8"/>
    <mergeCell ref="T9:U9"/>
    <mergeCell ref="T10:U10"/>
    <mergeCell ref="T11:U11"/>
    <mergeCell ref="T12:U12"/>
    <mergeCell ref="T13:U13"/>
    <mergeCell ref="N9:O9"/>
    <mergeCell ref="N10:O10"/>
    <mergeCell ref="N11:O11"/>
    <mergeCell ref="N12:O12"/>
    <mergeCell ref="N13:O13"/>
    <mergeCell ref="L9:M9"/>
    <mergeCell ref="L10:M10"/>
    <mergeCell ref="L11:M11"/>
    <mergeCell ref="L12:M12"/>
    <mergeCell ref="J13:K13"/>
    <mergeCell ref="L13:M13"/>
    <mergeCell ref="A10:I10"/>
    <mergeCell ref="J12:K12"/>
    <mergeCell ref="X20:Y20"/>
    <mergeCell ref="X24:Y24"/>
    <mergeCell ref="X27:Y27"/>
    <mergeCell ref="X17:Y17"/>
    <mergeCell ref="X28:Y28"/>
    <mergeCell ref="X29:Y29"/>
    <mergeCell ref="X26:Y26"/>
    <mergeCell ref="AD26:AE26"/>
    <mergeCell ref="Z20:AA20"/>
    <mergeCell ref="AB20:AC20"/>
    <mergeCell ref="A34:J34"/>
    <mergeCell ref="N30:O30"/>
    <mergeCell ref="N31:O31"/>
    <mergeCell ref="T29:U29"/>
    <mergeCell ref="R17:S17"/>
    <mergeCell ref="R28:S28"/>
    <mergeCell ref="R29:S29"/>
    <mergeCell ref="A29:H29"/>
    <mergeCell ref="A22:H23"/>
    <mergeCell ref="A24:H25"/>
    <mergeCell ref="A26:H27"/>
    <mergeCell ref="A31:H31"/>
    <mergeCell ref="A30:H30"/>
    <mergeCell ref="T30:U30"/>
    <mergeCell ref="T31:U31"/>
    <mergeCell ref="L28:M28"/>
    <mergeCell ref="L29:M29"/>
    <mergeCell ref="N20:O20"/>
    <mergeCell ref="N24:O24"/>
    <mergeCell ref="N27:O27"/>
    <mergeCell ref="L20:M20"/>
    <mergeCell ref="L23:M23"/>
    <mergeCell ref="L27:M27"/>
    <mergeCell ref="N17:O17"/>
    <mergeCell ref="J22:K22"/>
    <mergeCell ref="J23:K23"/>
    <mergeCell ref="T20:U20"/>
    <mergeCell ref="T24:U24"/>
    <mergeCell ref="T27:U27"/>
    <mergeCell ref="T33:U33"/>
    <mergeCell ref="N33:O33"/>
    <mergeCell ref="L33:M33"/>
    <mergeCell ref="J31:K31"/>
    <mergeCell ref="J30:K30"/>
    <mergeCell ref="L30:M30"/>
    <mergeCell ref="L31:M31"/>
    <mergeCell ref="R30:S30"/>
    <mergeCell ref="R31:S31"/>
    <mergeCell ref="N28:O28"/>
    <mergeCell ref="N29:O29"/>
    <mergeCell ref="J21:K21"/>
    <mergeCell ref="A33:J33"/>
    <mergeCell ref="L32:M32"/>
    <mergeCell ref="L21:M21"/>
    <mergeCell ref="L22:M22"/>
    <mergeCell ref="L24:M24"/>
    <mergeCell ref="L25:M25"/>
    <mergeCell ref="L26:M26"/>
    <mergeCell ref="AN37:AO37"/>
    <mergeCell ref="R7:U7"/>
    <mergeCell ref="R8:S8"/>
    <mergeCell ref="R9:S9"/>
    <mergeCell ref="R10:S10"/>
    <mergeCell ref="R11:S11"/>
    <mergeCell ref="AJ33:AK33"/>
    <mergeCell ref="AF28:AG28"/>
    <mergeCell ref="AH28:AI28"/>
    <mergeCell ref="AJ17:AK17"/>
    <mergeCell ref="AJ10:AK10"/>
    <mergeCell ref="AJ8:AK8"/>
    <mergeCell ref="R33:S33"/>
    <mergeCell ref="R20:S20"/>
    <mergeCell ref="R24:S24"/>
    <mergeCell ref="R27:S27"/>
    <mergeCell ref="T17:U17"/>
    <mergeCell ref="T28:U28"/>
    <mergeCell ref="T34:U34"/>
    <mergeCell ref="R34:S34"/>
    <mergeCell ref="V34:W34"/>
    <mergeCell ref="AD34:AE34"/>
    <mergeCell ref="AF34:AG34"/>
    <mergeCell ref="AH34:AI34"/>
    <mergeCell ref="AJ34:AK34"/>
    <mergeCell ref="L34:M34"/>
    <mergeCell ref="N34:O34"/>
    <mergeCell ref="X34:Y34"/>
    <mergeCell ref="X33:Y33"/>
    <mergeCell ref="AL34:AM34"/>
    <mergeCell ref="AL33:AM33"/>
    <mergeCell ref="AN33:AO33"/>
    <mergeCell ref="V33:W33"/>
    <mergeCell ref="AD33:AE33"/>
    <mergeCell ref="AF33:AG33"/>
    <mergeCell ref="AH33:AI33"/>
    <mergeCell ref="AN34:AO34"/>
    <mergeCell ref="AN30:AO30"/>
    <mergeCell ref="V31:W31"/>
    <mergeCell ref="AD31:AE31"/>
    <mergeCell ref="AF31:AG31"/>
    <mergeCell ref="AH31:AI31"/>
    <mergeCell ref="AJ31:AK31"/>
    <mergeCell ref="AL31:AM31"/>
    <mergeCell ref="V30:W30"/>
    <mergeCell ref="AD30:AE30"/>
    <mergeCell ref="AF30:AG30"/>
    <mergeCell ref="AJ30:AK30"/>
    <mergeCell ref="AN31:AO31"/>
    <mergeCell ref="X30:Y30"/>
    <mergeCell ref="X31:Y31"/>
    <mergeCell ref="AN27:AO27"/>
    <mergeCell ref="J27:K27"/>
    <mergeCell ref="V27:W27"/>
    <mergeCell ref="AD27:AE27"/>
    <mergeCell ref="AF27:AG27"/>
    <mergeCell ref="AH27:AI27"/>
    <mergeCell ref="AJ27:AK27"/>
    <mergeCell ref="AL27:AM27"/>
    <mergeCell ref="AJ24:AK24"/>
    <mergeCell ref="AL24:AM24"/>
    <mergeCell ref="AN24:AO24"/>
    <mergeCell ref="J24:K24"/>
    <mergeCell ref="V24:W24"/>
    <mergeCell ref="AD24:AE24"/>
    <mergeCell ref="AF24:AG24"/>
    <mergeCell ref="AH24:AI24"/>
    <mergeCell ref="J26:K26"/>
    <mergeCell ref="J25:K25"/>
    <mergeCell ref="AF26:AG26"/>
    <mergeCell ref="AH26:AI26"/>
    <mergeCell ref="AJ26:AK26"/>
    <mergeCell ref="AL26:AM26"/>
    <mergeCell ref="AN26:AO26"/>
    <mergeCell ref="AH25:AI25"/>
    <mergeCell ref="AL20:AM20"/>
    <mergeCell ref="AN20:AO20"/>
    <mergeCell ref="AL29:AM29"/>
    <mergeCell ref="AN29:AO29"/>
    <mergeCell ref="A19:AI19"/>
    <mergeCell ref="J20:K20"/>
    <mergeCell ref="V20:W20"/>
    <mergeCell ref="AD20:AE20"/>
    <mergeCell ref="AF20:AG20"/>
    <mergeCell ref="AH20:AI20"/>
    <mergeCell ref="AJ20:AK20"/>
    <mergeCell ref="AJ28:AK28"/>
    <mergeCell ref="AL28:AM28"/>
    <mergeCell ref="AN28:AO28"/>
    <mergeCell ref="J29:K29"/>
    <mergeCell ref="V29:W29"/>
    <mergeCell ref="AD29:AE29"/>
    <mergeCell ref="AF29:AG29"/>
    <mergeCell ref="AH29:AI29"/>
    <mergeCell ref="AJ29:AK29"/>
    <mergeCell ref="A28:H28"/>
    <mergeCell ref="J28:K28"/>
    <mergeCell ref="V28:W28"/>
    <mergeCell ref="AD28:AE28"/>
    <mergeCell ref="AN17:AO17"/>
    <mergeCell ref="AD13:AE13"/>
    <mergeCell ref="Z13:AA13"/>
    <mergeCell ref="A14:H15"/>
    <mergeCell ref="I14:I15"/>
    <mergeCell ref="A16:AI16"/>
    <mergeCell ref="A17:H17"/>
    <mergeCell ref="J17:K17"/>
    <mergeCell ref="V17:W17"/>
    <mergeCell ref="AD17:AE17"/>
    <mergeCell ref="AF17:AG17"/>
    <mergeCell ref="AH17:AI17"/>
    <mergeCell ref="L17:M17"/>
    <mergeCell ref="A13:I13"/>
    <mergeCell ref="AB13:AC13"/>
    <mergeCell ref="V13:W13"/>
    <mergeCell ref="X13:Y13"/>
    <mergeCell ref="AF13:AG13"/>
    <mergeCell ref="AH13:AI13"/>
    <mergeCell ref="AJ13:AK13"/>
    <mergeCell ref="AL13:AM13"/>
    <mergeCell ref="AN13:AO13"/>
    <mergeCell ref="X11:Y11"/>
    <mergeCell ref="AF11:AG11"/>
    <mergeCell ref="AH11:AI11"/>
    <mergeCell ref="AJ11:AK11"/>
    <mergeCell ref="AB11:AC11"/>
    <mergeCell ref="AB12:AC12"/>
    <mergeCell ref="Z11:AA11"/>
    <mergeCell ref="Z12:AA12"/>
    <mergeCell ref="AL17:AM17"/>
    <mergeCell ref="A7:I7"/>
    <mergeCell ref="AJ7:AK7"/>
    <mergeCell ref="AL7:AM7"/>
    <mergeCell ref="AN7:AO7"/>
    <mergeCell ref="AL8:AM8"/>
    <mergeCell ref="AN8:AO8"/>
    <mergeCell ref="J9:K9"/>
    <mergeCell ref="V9:W9"/>
    <mergeCell ref="X9:Y9"/>
    <mergeCell ref="AF9:AG9"/>
    <mergeCell ref="AH9:AI9"/>
    <mergeCell ref="AJ9:AO9"/>
    <mergeCell ref="A8:I8"/>
    <mergeCell ref="AF8:AG8"/>
    <mergeCell ref="AH8:AI8"/>
    <mergeCell ref="J7:O7"/>
    <mergeCell ref="J8:O8"/>
    <mergeCell ref="AB9:AC9"/>
    <mergeCell ref="Z9:AA9"/>
    <mergeCell ref="V7:AI7"/>
    <mergeCell ref="AD10:AE10"/>
    <mergeCell ref="J10:K10"/>
    <mergeCell ref="J11:K11"/>
    <mergeCell ref="V11:W11"/>
    <mergeCell ref="AD11:AE11"/>
    <mergeCell ref="AD12:AE12"/>
    <mergeCell ref="AF10:AG10"/>
    <mergeCell ref="AH10:AI10"/>
    <mergeCell ref="AL5:AN5"/>
    <mergeCell ref="V10:W10"/>
    <mergeCell ref="X10:Y10"/>
    <mergeCell ref="AL10:AM10"/>
    <mergeCell ref="AN10:AO10"/>
    <mergeCell ref="AB10:AC10"/>
    <mergeCell ref="Z10:AA10"/>
    <mergeCell ref="AL11:AM11"/>
    <mergeCell ref="AN11:AO11"/>
    <mergeCell ref="V12:W12"/>
    <mergeCell ref="X12:Y12"/>
    <mergeCell ref="AF12:AG12"/>
    <mergeCell ref="AH12:AI12"/>
    <mergeCell ref="AJ12:AK12"/>
    <mergeCell ref="AL12:AM12"/>
    <mergeCell ref="AN12:AO12"/>
  </mergeCells>
  <pageMargins left="0.18" right="0.11811023622047245" top="0.12" bottom="0.17" header="0.11" footer="0.16"/>
  <pageSetup paperSize="9" orientation="landscape" verticalDpi="203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Z98"/>
  <sheetViews>
    <sheetView tabSelected="1" topLeftCell="A31" zoomScale="87" zoomScaleNormal="87" workbookViewId="0">
      <selection activeCell="T50" sqref="T50"/>
    </sheetView>
  </sheetViews>
  <sheetFormatPr defaultRowHeight="14.8"/>
  <cols>
    <col min="1" max="1" width="7.77734375" customWidth="1"/>
    <col min="2" max="2" width="7" customWidth="1"/>
    <col min="3" max="3" width="5" customWidth="1"/>
    <col min="4" max="4" width="2.88671875" customWidth="1"/>
    <col min="5" max="5" width="5.77734375" customWidth="1"/>
    <col min="6" max="6" width="5" customWidth="1"/>
    <col min="7" max="7" width="5.21875" customWidth="1"/>
    <col min="8" max="8" width="1.6640625" customWidth="1"/>
    <col min="9" max="9" width="7.44140625" customWidth="1"/>
    <col min="10" max="10" width="6.77734375" customWidth="1"/>
    <col min="11" max="11" width="6.5546875" customWidth="1"/>
    <col min="12" max="12" width="6" customWidth="1"/>
    <col min="13" max="13" width="6.44140625" customWidth="1"/>
    <col min="14" max="14" width="7.109375" customWidth="1"/>
    <col min="15" max="15" width="6.44140625" customWidth="1"/>
    <col min="16" max="16" width="6.33203125" customWidth="1"/>
    <col min="17" max="17" width="7.109375" customWidth="1"/>
    <col min="18" max="18" width="0.21875" customWidth="1"/>
  </cols>
  <sheetData>
    <row r="1" spans="1:26" ht="17.399999999999999" customHeight="1">
      <c r="A1" s="32"/>
      <c r="B1" s="32"/>
      <c r="C1" s="32"/>
      <c r="D1" s="72"/>
      <c r="E1" s="462" t="s">
        <v>166</v>
      </c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72"/>
      <c r="Q1" s="72"/>
      <c r="R1" s="32"/>
      <c r="S1" s="32"/>
      <c r="T1" s="32"/>
      <c r="U1" s="32"/>
      <c r="V1" s="32"/>
      <c r="W1" s="32"/>
      <c r="X1" s="32"/>
      <c r="Y1" s="32"/>
      <c r="Z1" s="32"/>
    </row>
    <row r="2" spans="1:26" ht="0.65" customHeight="1">
      <c r="A2" s="32"/>
      <c r="B2" s="3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32"/>
      <c r="S2" s="32"/>
      <c r="T2" s="32"/>
      <c r="U2" s="32"/>
      <c r="V2" s="32"/>
      <c r="W2" s="32"/>
      <c r="X2" s="32"/>
      <c r="Y2" s="32"/>
      <c r="Z2" s="32"/>
    </row>
    <row r="3" spans="1:26" ht="14.8" customHeight="1">
      <c r="A3" s="32"/>
      <c r="B3" s="32"/>
      <c r="C3" s="32"/>
      <c r="D3" s="73"/>
      <c r="E3" s="550" t="s">
        <v>167</v>
      </c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32"/>
      <c r="S3" s="32"/>
      <c r="T3" s="32"/>
      <c r="U3" s="32"/>
      <c r="V3" s="32"/>
      <c r="W3" s="32"/>
      <c r="X3" s="32"/>
      <c r="Y3" s="32"/>
      <c r="Z3" s="32"/>
    </row>
    <row r="4" spans="1:26">
      <c r="A4" s="32"/>
      <c r="B4" s="32"/>
      <c r="C4" s="32"/>
      <c r="D4" s="32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32"/>
      <c r="S4" s="32"/>
      <c r="T4" s="32"/>
      <c r="U4" s="32"/>
      <c r="V4" s="32"/>
      <c r="W4" s="32"/>
      <c r="X4" s="32"/>
      <c r="Y4" s="32"/>
      <c r="Z4" s="32"/>
    </row>
    <row r="5" spans="1:26" ht="20.6">
      <c r="A5" s="32"/>
      <c r="B5" s="32"/>
      <c r="C5" s="32"/>
      <c r="D5" s="32"/>
      <c r="E5" s="546" t="s">
        <v>168</v>
      </c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475">
        <v>44621</v>
      </c>
      <c r="Q5" s="475"/>
      <c r="R5" s="475"/>
      <c r="S5" s="32"/>
      <c r="T5" s="32"/>
      <c r="U5" s="32"/>
      <c r="V5" s="32"/>
      <c r="W5" s="32"/>
      <c r="X5" s="32"/>
      <c r="Y5" s="32"/>
      <c r="Z5" s="32"/>
    </row>
    <row r="6" spans="1:26" ht="10.95" customHeight="1">
      <c r="A6" s="32"/>
      <c r="B6" s="32"/>
      <c r="C6" s="74"/>
      <c r="D6" s="74"/>
      <c r="E6" s="74"/>
      <c r="F6" s="74"/>
      <c r="G6" s="74"/>
      <c r="H6" s="74"/>
      <c r="I6" s="74"/>
      <c r="J6" s="74"/>
      <c r="K6" s="547" t="s">
        <v>169</v>
      </c>
      <c r="L6" s="547"/>
      <c r="M6" s="547"/>
      <c r="N6" s="547"/>
      <c r="O6" s="547"/>
      <c r="P6" s="547"/>
      <c r="Q6" s="75"/>
      <c r="R6" s="32"/>
      <c r="S6" s="32"/>
      <c r="T6" s="32"/>
      <c r="U6" s="32"/>
      <c r="V6" s="32"/>
      <c r="W6" s="32"/>
      <c r="X6" s="32"/>
      <c r="Y6" s="32"/>
      <c r="Z6" s="32"/>
    </row>
    <row r="7" spans="1:26" ht="15.45" customHeight="1">
      <c r="A7" s="563" t="s">
        <v>581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203"/>
      <c r="R7" s="32"/>
      <c r="S7" s="32"/>
      <c r="T7" s="32"/>
      <c r="U7" s="32"/>
      <c r="V7" s="32"/>
      <c r="W7" s="32"/>
      <c r="X7" s="32"/>
      <c r="Y7" s="32"/>
      <c r="Z7" s="32"/>
    </row>
    <row r="8" spans="1:26" ht="26.4" customHeight="1">
      <c r="A8" s="536" t="s">
        <v>170</v>
      </c>
      <c r="B8" s="537"/>
      <c r="C8" s="537"/>
      <c r="D8" s="537"/>
      <c r="E8" s="537"/>
      <c r="F8" s="537"/>
      <c r="G8" s="537"/>
      <c r="H8" s="538"/>
      <c r="I8" s="542" t="s">
        <v>171</v>
      </c>
      <c r="J8" s="564" t="s">
        <v>582</v>
      </c>
      <c r="K8" s="565"/>
      <c r="L8" s="565"/>
      <c r="M8" s="566"/>
      <c r="N8" s="567" t="s">
        <v>583</v>
      </c>
      <c r="O8" s="567"/>
      <c r="P8" s="567"/>
      <c r="Q8" s="567"/>
      <c r="R8" s="32"/>
      <c r="S8" s="32"/>
      <c r="T8" s="32"/>
      <c r="U8" s="32"/>
      <c r="V8" s="32"/>
      <c r="W8" s="32"/>
      <c r="X8" s="32"/>
      <c r="Y8" s="32"/>
      <c r="Z8" s="32"/>
    </row>
    <row r="9" spans="1:26" ht="14.8" customHeight="1">
      <c r="A9" s="539"/>
      <c r="B9" s="540"/>
      <c r="C9" s="540"/>
      <c r="D9" s="540"/>
      <c r="E9" s="540"/>
      <c r="F9" s="540"/>
      <c r="G9" s="540"/>
      <c r="H9" s="541"/>
      <c r="I9" s="543"/>
      <c r="J9" s="568" t="s">
        <v>172</v>
      </c>
      <c r="K9" s="568"/>
      <c r="L9" s="568" t="s">
        <v>584</v>
      </c>
      <c r="M9" s="568"/>
      <c r="N9" s="569" t="s">
        <v>172</v>
      </c>
      <c r="O9" s="569"/>
      <c r="P9" s="569" t="s">
        <v>584</v>
      </c>
      <c r="Q9" s="569"/>
      <c r="R9" s="32"/>
      <c r="S9" s="32"/>
      <c r="T9" s="32"/>
      <c r="U9" s="32"/>
      <c r="V9" s="32"/>
      <c r="W9" s="32"/>
      <c r="X9" s="32"/>
      <c r="Y9" s="32"/>
      <c r="Z9" s="32"/>
    </row>
    <row r="10" spans="1:26" ht="14.15" customHeight="1">
      <c r="A10" s="559" t="str">
        <f>'[1]прайс фасады'!B3</f>
        <v>Кронштейны</v>
      </c>
      <c r="B10" s="559"/>
      <c r="C10" s="559"/>
      <c r="D10" s="559"/>
      <c r="E10" s="559"/>
      <c r="F10" s="559"/>
      <c r="G10" s="559"/>
      <c r="H10" s="559"/>
      <c r="I10" s="33"/>
      <c r="J10" s="560"/>
      <c r="K10" s="560"/>
      <c r="L10" s="560"/>
      <c r="M10" s="560"/>
      <c r="N10" s="561"/>
      <c r="O10" s="561"/>
      <c r="P10" s="558"/>
      <c r="Q10" s="558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4.5" customHeight="1">
      <c r="A11" s="527" t="str">
        <f>'предв прайс'!B4</f>
        <v xml:space="preserve">Кронштейн опорный ОЗКО 75-75 </v>
      </c>
      <c r="B11" s="527"/>
      <c r="C11" s="527"/>
      <c r="D11" s="527"/>
      <c r="E11" s="527"/>
      <c r="F11" s="527"/>
      <c r="G11" s="527"/>
      <c r="H11" s="527"/>
      <c r="I11" s="116" t="str">
        <f>'[1]прайс фасады'!C4</f>
        <v>шт</v>
      </c>
      <c r="J11" s="570"/>
      <c r="K11" s="571"/>
      <c r="L11" s="526">
        <f>'предв прайс'!P4</f>
        <v>43</v>
      </c>
      <c r="M11" s="526"/>
      <c r="N11" s="562"/>
      <c r="O11" s="562"/>
      <c r="P11" s="552">
        <f>'предв прайс'!R4</f>
        <v>58</v>
      </c>
      <c r="Q11" s="55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4.5" customHeight="1">
      <c r="A12" s="527" t="str">
        <f>'предв прайс'!B5</f>
        <v>Кронштейн опорный ОЗКО 75-100</v>
      </c>
      <c r="B12" s="527"/>
      <c r="C12" s="527"/>
      <c r="D12" s="527"/>
      <c r="E12" s="527"/>
      <c r="F12" s="527"/>
      <c r="G12" s="527"/>
      <c r="H12" s="527"/>
      <c r="I12" s="116" t="str">
        <f>'[1]прайс фасады'!C5</f>
        <v>шт</v>
      </c>
      <c r="J12" s="560"/>
      <c r="K12" s="560"/>
      <c r="L12" s="526">
        <f>'предв прайс'!P5</f>
        <v>50</v>
      </c>
      <c r="M12" s="526"/>
      <c r="N12" s="562"/>
      <c r="O12" s="562"/>
      <c r="P12" s="552">
        <f>'предв прайс'!R5</f>
        <v>68</v>
      </c>
      <c r="Q12" s="552"/>
      <c r="R12" s="32"/>
      <c r="S12" s="32"/>
      <c r="T12" s="32"/>
      <c r="U12" s="32"/>
    </row>
    <row r="13" spans="1:26" ht="14.5" customHeight="1">
      <c r="A13" s="527" t="str">
        <f>'предв прайс'!B6</f>
        <v xml:space="preserve">Кронштейн опорный ОЗКО 75-125 </v>
      </c>
      <c r="B13" s="527"/>
      <c r="C13" s="527"/>
      <c r="D13" s="527"/>
      <c r="E13" s="527"/>
      <c r="F13" s="527"/>
      <c r="G13" s="527"/>
      <c r="H13" s="527"/>
      <c r="I13" s="116" t="str">
        <f>'[1]прайс фасады'!C6</f>
        <v>шт</v>
      </c>
      <c r="J13" s="560"/>
      <c r="K13" s="560"/>
      <c r="L13" s="526">
        <f>'предв прайс'!P6</f>
        <v>56</v>
      </c>
      <c r="M13" s="526"/>
      <c r="N13" s="562"/>
      <c r="O13" s="562"/>
      <c r="P13" s="552">
        <f>'предв прайс'!R6</f>
        <v>76</v>
      </c>
      <c r="Q13" s="552"/>
      <c r="R13" s="32"/>
      <c r="S13" s="32"/>
      <c r="T13" s="32"/>
      <c r="U13" s="32"/>
    </row>
    <row r="14" spans="1:26" ht="14.5" customHeight="1">
      <c r="A14" s="527" t="str">
        <f>'предв прайс'!B7</f>
        <v>Кронштейн опорный ОЗКО 75-150</v>
      </c>
      <c r="B14" s="527"/>
      <c r="C14" s="527"/>
      <c r="D14" s="527"/>
      <c r="E14" s="527"/>
      <c r="F14" s="527"/>
      <c r="G14" s="527"/>
      <c r="H14" s="527"/>
      <c r="I14" s="116" t="str">
        <f>'[1]прайс фасады'!C7</f>
        <v>шт</v>
      </c>
      <c r="J14" s="572"/>
      <c r="K14" s="573"/>
      <c r="L14" s="526">
        <f>'предв прайс'!P7</f>
        <v>63</v>
      </c>
      <c r="M14" s="526"/>
      <c r="N14" s="574"/>
      <c r="O14" s="575"/>
      <c r="P14" s="552">
        <f>'предв прайс'!R7</f>
        <v>85</v>
      </c>
      <c r="Q14" s="552"/>
      <c r="R14" s="32"/>
      <c r="S14" s="32"/>
      <c r="T14" s="32"/>
      <c r="U14" s="32"/>
    </row>
    <row r="15" spans="1:26" ht="14.5" customHeight="1">
      <c r="A15" s="527" t="str">
        <f>'предв прайс'!B8</f>
        <v>Кронштейн опорный ОЗКО 75-175</v>
      </c>
      <c r="B15" s="527"/>
      <c r="C15" s="527"/>
      <c r="D15" s="527"/>
      <c r="E15" s="527"/>
      <c r="F15" s="527"/>
      <c r="G15" s="527"/>
      <c r="H15" s="527"/>
      <c r="I15" s="116" t="str">
        <f>'[1]прайс фасады'!C8</f>
        <v>шт</v>
      </c>
      <c r="J15" s="560"/>
      <c r="K15" s="560"/>
      <c r="L15" s="526">
        <f>'предв прайс'!P8</f>
        <v>69</v>
      </c>
      <c r="M15" s="526"/>
      <c r="N15" s="562"/>
      <c r="O15" s="562"/>
      <c r="P15" s="552">
        <f>'предв прайс'!R8</f>
        <v>94</v>
      </c>
      <c r="Q15" s="552"/>
      <c r="R15" s="32"/>
      <c r="S15" s="32"/>
      <c r="T15" s="32"/>
      <c r="U15" s="32"/>
    </row>
    <row r="16" spans="1:26" ht="14.5" customHeight="1">
      <c r="A16" s="527" t="str">
        <f>'предв прайс'!B9</f>
        <v>Кронштейн опорный ОЗКО 75-200</v>
      </c>
      <c r="B16" s="527"/>
      <c r="C16" s="527"/>
      <c r="D16" s="527"/>
      <c r="E16" s="527"/>
      <c r="F16" s="527"/>
      <c r="G16" s="527"/>
      <c r="H16" s="527"/>
      <c r="I16" s="116" t="str">
        <f>'[1]прайс фасады'!C9</f>
        <v>шт</v>
      </c>
      <c r="J16" s="560"/>
      <c r="K16" s="560"/>
      <c r="L16" s="526">
        <f>'предв прайс'!P9</f>
        <v>77</v>
      </c>
      <c r="M16" s="526"/>
      <c r="N16" s="562"/>
      <c r="O16" s="562"/>
      <c r="P16" s="552">
        <f>'предв прайс'!R9</f>
        <v>104</v>
      </c>
      <c r="Q16" s="55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4.5" customHeight="1">
      <c r="A17" s="527" t="str">
        <f>'предв прайс'!B10</f>
        <v>Кронштейн опорный ОЗКО 75-225</v>
      </c>
      <c r="B17" s="527"/>
      <c r="C17" s="527"/>
      <c r="D17" s="527"/>
      <c r="E17" s="527"/>
      <c r="F17" s="527"/>
      <c r="G17" s="527"/>
      <c r="H17" s="527"/>
      <c r="I17" s="116" t="str">
        <f>'[1]прайс фасады'!C10</f>
        <v>шт</v>
      </c>
      <c r="J17" s="560"/>
      <c r="K17" s="560"/>
      <c r="L17" s="526">
        <f>'предв прайс'!P10</f>
        <v>83</v>
      </c>
      <c r="M17" s="526"/>
      <c r="N17" s="562"/>
      <c r="O17" s="562"/>
      <c r="P17" s="552">
        <f>'предв прайс'!R10</f>
        <v>113</v>
      </c>
      <c r="Q17" s="55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4.5" customHeight="1">
      <c r="A18" s="527" t="str">
        <f>'предв прайс'!B11</f>
        <v xml:space="preserve">Кронштейн опорный ОЗКО 75-250 </v>
      </c>
      <c r="B18" s="527"/>
      <c r="C18" s="527"/>
      <c r="D18" s="527"/>
      <c r="E18" s="527"/>
      <c r="F18" s="527"/>
      <c r="G18" s="527"/>
      <c r="H18" s="527"/>
      <c r="I18" s="116" t="str">
        <f>'[1]прайс фасады'!C11</f>
        <v>шт</v>
      </c>
      <c r="J18" s="560"/>
      <c r="K18" s="560"/>
      <c r="L18" s="526">
        <f>'предв прайс'!P11</f>
        <v>90</v>
      </c>
      <c r="M18" s="526"/>
      <c r="N18" s="562"/>
      <c r="O18" s="562"/>
      <c r="P18" s="552">
        <f>'предв прайс'!R11</f>
        <v>122</v>
      </c>
      <c r="Q18" s="55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4.5" customHeight="1">
      <c r="A19" s="527" t="str">
        <f>'предв прайс'!B12</f>
        <v xml:space="preserve">Кронштейн подвижной ОЗКП 75-35 </v>
      </c>
      <c r="B19" s="527"/>
      <c r="C19" s="527"/>
      <c r="D19" s="527"/>
      <c r="E19" s="527"/>
      <c r="F19" s="527"/>
      <c r="G19" s="527"/>
      <c r="H19" s="527"/>
      <c r="I19" s="116" t="str">
        <f>'[1]прайс фасады'!C12</f>
        <v>шт</v>
      </c>
      <c r="J19" s="560"/>
      <c r="K19" s="560"/>
      <c r="L19" s="526">
        <f>'предв прайс'!P12</f>
        <v>34</v>
      </c>
      <c r="M19" s="526"/>
      <c r="N19" s="562"/>
      <c r="O19" s="562"/>
      <c r="P19" s="552">
        <f>'предв прайс'!R12</f>
        <v>45</v>
      </c>
      <c r="Q19" s="55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4.5" customHeight="1">
      <c r="A20" s="527" t="str">
        <f>'предв прайс'!B13</f>
        <v>Кронштейн подвижной ОЗКП 75-50</v>
      </c>
      <c r="B20" s="527"/>
      <c r="C20" s="527"/>
      <c r="D20" s="527"/>
      <c r="E20" s="527"/>
      <c r="F20" s="527"/>
      <c r="G20" s="527"/>
      <c r="H20" s="527"/>
      <c r="I20" s="116" t="str">
        <f>'[1]прайс фасады'!C13</f>
        <v>шт</v>
      </c>
      <c r="J20" s="560"/>
      <c r="K20" s="560"/>
      <c r="L20" s="526">
        <f>'предв прайс'!P13</f>
        <v>38</v>
      </c>
      <c r="M20" s="526"/>
      <c r="N20" s="562"/>
      <c r="O20" s="562"/>
      <c r="P20" s="552">
        <f>'предв прайс'!R13</f>
        <v>51</v>
      </c>
      <c r="Q20" s="55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4.5" customHeight="1">
      <c r="A21" s="527" t="str">
        <f>'предв прайс'!B14</f>
        <v>Кронштейн подвижной ОЗКП 75-100</v>
      </c>
      <c r="B21" s="527"/>
      <c r="C21" s="527"/>
      <c r="D21" s="527"/>
      <c r="E21" s="527"/>
      <c r="F21" s="527"/>
      <c r="G21" s="527"/>
      <c r="H21" s="527"/>
      <c r="I21" s="116" t="str">
        <f>'[1]прайс фасады'!C14</f>
        <v>шт</v>
      </c>
      <c r="J21" s="560"/>
      <c r="K21" s="560"/>
      <c r="L21" s="526">
        <f>'предв прайс'!P14</f>
        <v>50</v>
      </c>
      <c r="M21" s="526"/>
      <c r="N21" s="562"/>
      <c r="O21" s="562"/>
      <c r="P21" s="552">
        <f>'предв прайс'!R14</f>
        <v>68</v>
      </c>
      <c r="Q21" s="55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4.5" customHeight="1">
      <c r="A22" s="527" t="str">
        <f>'предв прайс'!B15</f>
        <v xml:space="preserve">Кронштейн подвижной ОЗКП 75-150 </v>
      </c>
      <c r="B22" s="527"/>
      <c r="C22" s="527"/>
      <c r="D22" s="527"/>
      <c r="E22" s="527"/>
      <c r="F22" s="527"/>
      <c r="G22" s="527"/>
      <c r="H22" s="527"/>
      <c r="I22" s="116" t="str">
        <f>'[1]прайс фасады'!C15</f>
        <v>шт</v>
      </c>
      <c r="J22" s="560"/>
      <c r="K22" s="560"/>
      <c r="L22" s="526">
        <f>'предв прайс'!P15</f>
        <v>63</v>
      </c>
      <c r="M22" s="526"/>
      <c r="N22" s="562"/>
      <c r="O22" s="562"/>
      <c r="P22" s="552">
        <f>'предв прайс'!R15</f>
        <v>85</v>
      </c>
      <c r="Q22" s="55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25" customHeight="1">
      <c r="A23" s="559" t="str">
        <f>'[1]прайс фасады'!B17</f>
        <v>Направляющие профили</v>
      </c>
      <c r="B23" s="559"/>
      <c r="C23" s="559"/>
      <c r="D23" s="559"/>
      <c r="E23" s="559"/>
      <c r="F23" s="559"/>
      <c r="G23" s="559"/>
      <c r="H23" s="559"/>
      <c r="I23" s="116"/>
      <c r="J23" s="560"/>
      <c r="K23" s="560"/>
      <c r="L23" s="560"/>
      <c r="M23" s="560"/>
      <c r="N23" s="561"/>
      <c r="O23" s="561"/>
      <c r="P23" s="558"/>
      <c r="Q23" s="558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4.5" customHeight="1">
      <c r="A24" s="527" t="str">
        <f>'предв прайс'!B18</f>
        <v xml:space="preserve">Пр. L-образный 50 ОЗПУ 40-50  </v>
      </c>
      <c r="B24" s="527"/>
      <c r="C24" s="527"/>
      <c r="D24" s="527"/>
      <c r="E24" s="527"/>
      <c r="F24" s="527"/>
      <c r="G24" s="527"/>
      <c r="H24" s="527"/>
      <c r="I24" s="116" t="str">
        <f>'[1]прайс фасады'!C18</f>
        <v>пог.м</v>
      </c>
      <c r="J24" s="526">
        <f>'предв прайс'!G18</f>
        <v>160</v>
      </c>
      <c r="K24" s="526"/>
      <c r="L24" s="557"/>
      <c r="M24" s="557"/>
      <c r="N24" s="552">
        <f>'предв прайс'!M18</f>
        <v>231</v>
      </c>
      <c r="O24" s="552"/>
      <c r="P24" s="558"/>
      <c r="Q24" s="558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4.5" customHeight="1">
      <c r="A25" s="527" t="str">
        <f>'предв прайс'!B19</f>
        <v xml:space="preserve">Пр. L-образный 65 ОЗПУ 40-65 </v>
      </c>
      <c r="B25" s="527"/>
      <c r="C25" s="527"/>
      <c r="D25" s="527"/>
      <c r="E25" s="527"/>
      <c r="F25" s="527"/>
      <c r="G25" s="527"/>
      <c r="H25" s="527"/>
      <c r="I25" s="116" t="str">
        <f>'[1]прайс фасады'!C19</f>
        <v>пог.м</v>
      </c>
      <c r="J25" s="526">
        <f>'предв прайс'!G19</f>
        <v>185</v>
      </c>
      <c r="K25" s="526"/>
      <c r="L25" s="557"/>
      <c r="M25" s="557"/>
      <c r="N25" s="552">
        <f>'предв прайс'!M19</f>
        <v>267</v>
      </c>
      <c r="O25" s="552"/>
      <c r="P25" s="558"/>
      <c r="Q25" s="558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4.5" customHeight="1">
      <c r="A26" s="527" t="str">
        <f>'предв прайс'!B20</f>
        <v xml:space="preserve">Пр. L-образный усиленный ОЗПУУ 40-67 </v>
      </c>
      <c r="B26" s="527"/>
      <c r="C26" s="527"/>
      <c r="D26" s="527"/>
      <c r="E26" s="527"/>
      <c r="F26" s="527"/>
      <c r="G26" s="527"/>
      <c r="H26" s="527"/>
      <c r="I26" s="116" t="str">
        <f>'[1]прайс фасады'!C20</f>
        <v>пог.м</v>
      </c>
      <c r="J26" s="526">
        <f>'предв прайс'!G20</f>
        <v>199</v>
      </c>
      <c r="K26" s="526"/>
      <c r="L26" s="557"/>
      <c r="M26" s="557"/>
      <c r="N26" s="552">
        <f>'предв прайс'!M20</f>
        <v>288</v>
      </c>
      <c r="O26" s="552"/>
      <c r="P26" s="558"/>
      <c r="Q26" s="558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4.5" customHeight="1">
      <c r="A27" s="527" t="str">
        <f>'предв прайс'!B21</f>
        <v xml:space="preserve">Пр. Z-образный ОЗПЗ 20-70 </v>
      </c>
      <c r="B27" s="527"/>
      <c r="C27" s="527"/>
      <c r="D27" s="527"/>
      <c r="E27" s="527"/>
      <c r="F27" s="527"/>
      <c r="G27" s="527"/>
      <c r="H27" s="527"/>
      <c r="I27" s="116" t="str">
        <f>'[1]прайс фасады'!C21</f>
        <v>пог.м</v>
      </c>
      <c r="J27" s="526">
        <f>'предв прайс'!G21</f>
        <v>145</v>
      </c>
      <c r="K27" s="526"/>
      <c r="L27" s="557"/>
      <c r="M27" s="557"/>
      <c r="N27" s="552">
        <f>'предв прайс'!M21</f>
        <v>210</v>
      </c>
      <c r="O27" s="552"/>
      <c r="P27" s="558"/>
      <c r="Q27" s="558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4.5" customHeight="1">
      <c r="A28" s="527" t="str">
        <f>'предв прайс'!B22</f>
        <v xml:space="preserve">Пр. Z-образный усиленный ОЗПЗУ 20-90  </v>
      </c>
      <c r="B28" s="527"/>
      <c r="C28" s="527"/>
      <c r="D28" s="527"/>
      <c r="E28" s="527"/>
      <c r="F28" s="527"/>
      <c r="G28" s="527"/>
      <c r="H28" s="527"/>
      <c r="I28" s="116" t="str">
        <f>'[1]прайс фасады'!C22</f>
        <v>пог.м</v>
      </c>
      <c r="J28" s="526">
        <f>'предв прайс'!G22</f>
        <v>308</v>
      </c>
      <c r="K28" s="526"/>
      <c r="L28" s="557"/>
      <c r="M28" s="557"/>
      <c r="N28" s="552">
        <f>'предв прайс'!M22</f>
        <v>446</v>
      </c>
      <c r="O28" s="552"/>
      <c r="P28" s="558"/>
      <c r="Q28" s="558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4.5" customHeight="1">
      <c r="A29" s="527" t="str">
        <f>'предв прайс'!B23</f>
        <v xml:space="preserve">Пр. стартовый ОЗПС 13-2500  </v>
      </c>
      <c r="B29" s="527"/>
      <c r="C29" s="527"/>
      <c r="D29" s="527"/>
      <c r="E29" s="527"/>
      <c r="F29" s="527"/>
      <c r="G29" s="527"/>
      <c r="H29" s="527"/>
      <c r="I29" s="116" t="str">
        <f>'[1]прайс фасады'!C23</f>
        <v>шт</v>
      </c>
      <c r="J29" s="526">
        <f>'предв прайс'!G23</f>
        <v>385</v>
      </c>
      <c r="K29" s="526"/>
      <c r="L29" s="557"/>
      <c r="M29" s="557"/>
      <c r="N29" s="552">
        <f>'предв прайс'!M23</f>
        <v>562</v>
      </c>
      <c r="O29" s="552"/>
      <c r="P29" s="558"/>
      <c r="Q29" s="558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4.5" customHeight="1">
      <c r="A30" s="527" t="str">
        <f>'предв прайс'!B24</f>
        <v xml:space="preserve">Пр. шляпный 23 ОЗПШУ 20-23-85  </v>
      </c>
      <c r="B30" s="527"/>
      <c r="C30" s="527"/>
      <c r="D30" s="527"/>
      <c r="E30" s="527"/>
      <c r="F30" s="527"/>
      <c r="G30" s="527"/>
      <c r="H30" s="527"/>
      <c r="I30" s="116" t="str">
        <f>'[1]прайс фасады'!C24</f>
        <v>пог.м</v>
      </c>
      <c r="J30" s="526">
        <f>'предв прайс'!G24</f>
        <v>192</v>
      </c>
      <c r="K30" s="526"/>
      <c r="L30" s="557"/>
      <c r="M30" s="557"/>
      <c r="N30" s="552">
        <f>'предв прайс'!M24</f>
        <v>278</v>
      </c>
      <c r="O30" s="552"/>
      <c r="P30" s="558"/>
      <c r="Q30" s="558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4.5" customHeight="1">
      <c r="A31" s="527" t="str">
        <f>'предв прайс'!B25</f>
        <v xml:space="preserve">Пр. шляпный 23М ОЗПШУ 20-23-73 </v>
      </c>
      <c r="B31" s="527"/>
      <c r="C31" s="527"/>
      <c r="D31" s="527"/>
      <c r="E31" s="527"/>
      <c r="F31" s="527"/>
      <c r="G31" s="527"/>
      <c r="H31" s="527"/>
      <c r="I31" s="116" t="str">
        <f>'[1]прайс фасады'!C25</f>
        <v>пог.м</v>
      </c>
      <c r="J31" s="526">
        <f>'предв прайс'!G25</f>
        <v>172</v>
      </c>
      <c r="K31" s="526"/>
      <c r="L31" s="557"/>
      <c r="M31" s="557"/>
      <c r="N31" s="552">
        <f>'предв прайс'!M25</f>
        <v>249</v>
      </c>
      <c r="O31" s="552"/>
      <c r="P31" s="558"/>
      <c r="Q31" s="558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4.5" customHeight="1">
      <c r="A32" s="527" t="str">
        <f>'предв прайс'!B26</f>
        <v xml:space="preserve">Пр. шляпный 60М ОЗПШ 20-60 </v>
      </c>
      <c r="B32" s="527"/>
      <c r="C32" s="527"/>
      <c r="D32" s="527"/>
      <c r="E32" s="527"/>
      <c r="F32" s="527"/>
      <c r="G32" s="527"/>
      <c r="H32" s="527"/>
      <c r="I32" s="116" t="str">
        <f>'[1]прайс фасады'!C26</f>
        <v>пог.м</v>
      </c>
      <c r="J32" s="526">
        <f>'предв прайс'!G26</f>
        <v>236</v>
      </c>
      <c r="K32" s="526"/>
      <c r="L32" s="557"/>
      <c r="M32" s="557"/>
      <c r="N32" s="552">
        <f>'предв прайс'!M26</f>
        <v>342</v>
      </c>
      <c r="O32" s="552"/>
      <c r="P32" s="558"/>
      <c r="Q32" s="558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4.5" customHeight="1">
      <c r="A33" s="527" t="str">
        <f>'предв прайс'!B27</f>
        <v xml:space="preserve">Пр. шляпный 60П ОЗПШП 20-60 </v>
      </c>
      <c r="B33" s="527"/>
      <c r="C33" s="527"/>
      <c r="D33" s="527"/>
      <c r="E33" s="527"/>
      <c r="F33" s="527"/>
      <c r="G33" s="527"/>
      <c r="H33" s="527"/>
      <c r="I33" s="116" t="str">
        <f>'[1]прайс фасады'!C27</f>
        <v>пог.м</v>
      </c>
      <c r="J33" s="526">
        <f>'предв прайс'!G27</f>
        <v>423</v>
      </c>
      <c r="K33" s="526"/>
      <c r="L33" s="557"/>
      <c r="M33" s="557"/>
      <c r="N33" s="552">
        <f>'предв прайс'!M27</f>
        <v>614</v>
      </c>
      <c r="O33" s="552"/>
      <c r="P33" s="558"/>
      <c r="Q33" s="558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4.5" customHeight="1">
      <c r="A34" s="527" t="str">
        <f>'предв прайс'!B28</f>
        <v xml:space="preserve">Пр. шляпный 80М ОЗПШ 20-80  </v>
      </c>
      <c r="B34" s="527"/>
      <c r="C34" s="527"/>
      <c r="D34" s="527"/>
      <c r="E34" s="527"/>
      <c r="F34" s="527"/>
      <c r="G34" s="527"/>
      <c r="H34" s="527"/>
      <c r="I34" s="114" t="str">
        <f>'[1]прайс фасады'!C28</f>
        <v>пог.м</v>
      </c>
      <c r="J34" s="526">
        <f>'предв прайс'!G28</f>
        <v>269</v>
      </c>
      <c r="K34" s="526"/>
      <c r="L34" s="551"/>
      <c r="M34" s="551"/>
      <c r="N34" s="552">
        <f>'предв прайс'!M28</f>
        <v>390</v>
      </c>
      <c r="O34" s="552"/>
      <c r="P34" s="553"/>
      <c r="Q34" s="554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9.3" customHeight="1">
      <c r="A35" s="32"/>
      <c r="B35" s="555" t="s">
        <v>173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76"/>
      <c r="Q35" s="76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24.45" customHeight="1">
      <c r="A36" s="536" t="s">
        <v>170</v>
      </c>
      <c r="B36" s="537"/>
      <c r="C36" s="537"/>
      <c r="D36" s="537"/>
      <c r="E36" s="537"/>
      <c r="F36" s="537"/>
      <c r="G36" s="537"/>
      <c r="H36" s="538"/>
      <c r="I36" s="542" t="s">
        <v>171</v>
      </c>
      <c r="J36" s="544" t="s">
        <v>174</v>
      </c>
      <c r="K36" s="544"/>
      <c r="L36" s="544"/>
      <c r="M36" s="545" t="s">
        <v>649</v>
      </c>
      <c r="N36" s="545"/>
      <c r="O36" s="545"/>
      <c r="P36" s="544" t="s">
        <v>175</v>
      </c>
      <c r="Q36" s="544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23.15">
      <c r="A37" s="539"/>
      <c r="B37" s="540"/>
      <c r="C37" s="540"/>
      <c r="D37" s="540"/>
      <c r="E37" s="540"/>
      <c r="F37" s="540"/>
      <c r="G37" s="540"/>
      <c r="H37" s="541"/>
      <c r="I37" s="543"/>
      <c r="J37" s="117" t="s">
        <v>176</v>
      </c>
      <c r="K37" s="117" t="s">
        <v>177</v>
      </c>
      <c r="L37" s="117" t="s">
        <v>172</v>
      </c>
      <c r="M37" s="118" t="s">
        <v>176</v>
      </c>
      <c r="N37" s="118" t="s">
        <v>177</v>
      </c>
      <c r="O37" s="118" t="s">
        <v>172</v>
      </c>
      <c r="P37" s="117" t="s">
        <v>178</v>
      </c>
      <c r="Q37" s="117" t="s">
        <v>179</v>
      </c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0.95" customHeight="1">
      <c r="A38" s="527" t="str">
        <f>'предв прайс'!B30</f>
        <v xml:space="preserve">Кассета фас. прямая ОЗКФП25  </v>
      </c>
      <c r="B38" s="527"/>
      <c r="C38" s="527"/>
      <c r="D38" s="527"/>
      <c r="E38" s="527"/>
      <c r="F38" s="527"/>
      <c r="G38" s="527"/>
      <c r="H38" s="527"/>
      <c r="I38" s="116" t="str">
        <f>'[1]прайс фасады'!C30</f>
        <v>м²</v>
      </c>
      <c r="J38" s="115">
        <f>'предв прайс'!E30</f>
        <v>1001</v>
      </c>
      <c r="K38" s="115">
        <f>'предв прайс'!F30</f>
        <v>1405</v>
      </c>
      <c r="L38" s="115">
        <f>'предв прайс'!G30</f>
        <v>2190</v>
      </c>
      <c r="M38" s="77">
        <f>'предв прайс'!I30</f>
        <v>1450</v>
      </c>
      <c r="N38" s="77">
        <f>'предв прайс'!K30</f>
        <v>1854</v>
      </c>
      <c r="O38" s="77">
        <f>'предв прайс'!M30</f>
        <v>2639</v>
      </c>
      <c r="P38" s="115">
        <f>'предв прайс'!N30</f>
        <v>1084</v>
      </c>
      <c r="Q38" s="115">
        <f>'предв прайс'!O30</f>
        <v>2097</v>
      </c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1.6" customHeight="1">
      <c r="A39" s="527" t="str">
        <f>'[1]прайс фасады'!B31</f>
        <v xml:space="preserve">Кассета фас. прямая ОЗКФП25 (менее 10 шт.)**** </v>
      </c>
      <c r="B39" s="527"/>
      <c r="C39" s="527"/>
      <c r="D39" s="527"/>
      <c r="E39" s="527"/>
      <c r="F39" s="527"/>
      <c r="G39" s="527"/>
      <c r="H39" s="527"/>
      <c r="I39" s="116" t="str">
        <f>'[1]прайс фасады'!C31</f>
        <v>м²</v>
      </c>
      <c r="J39" s="115">
        <f>'предв прайс'!E31</f>
        <v>1277</v>
      </c>
      <c r="K39" s="115">
        <f>'предв прайс'!F31</f>
        <v>1718</v>
      </c>
      <c r="L39" s="115">
        <f>'предв прайс'!G31</f>
        <v>2703</v>
      </c>
      <c r="M39" s="322">
        <f>'предв прайс'!I31</f>
        <v>1726</v>
      </c>
      <c r="N39" s="322">
        <f>'предв прайс'!K31</f>
        <v>2167</v>
      </c>
      <c r="O39" s="322">
        <f>'предв прайс'!M31</f>
        <v>3152</v>
      </c>
      <c r="P39" s="115">
        <f>'предв прайс'!N31</f>
        <v>1313</v>
      </c>
      <c r="Q39" s="115">
        <f>'предв прайс'!O31</f>
        <v>2584</v>
      </c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9" customHeight="1">
      <c r="A40" s="527" t="str">
        <f>'[1]прайс фасады'!B32</f>
        <v xml:space="preserve">Кассета фас. угловая ОЗКФУ25 </v>
      </c>
      <c r="B40" s="527"/>
      <c r="C40" s="527"/>
      <c r="D40" s="527"/>
      <c r="E40" s="527"/>
      <c r="F40" s="527"/>
      <c r="G40" s="527"/>
      <c r="H40" s="527"/>
      <c r="I40" s="116" t="str">
        <f>'[1]прайс фасады'!C32</f>
        <v>м²</v>
      </c>
      <c r="J40" s="115">
        <f>'предв прайс'!E32</f>
        <v>1532</v>
      </c>
      <c r="K40" s="115">
        <f>'предв прайс'!F32</f>
        <v>2008</v>
      </c>
      <c r="L40" s="115">
        <f>'предв прайс'!G32</f>
        <v>3189</v>
      </c>
      <c r="M40" s="322">
        <f>'предв прайс'!I32</f>
        <v>1981</v>
      </c>
      <c r="N40" s="322">
        <f>'предв прайс'!K32</f>
        <v>2457</v>
      </c>
      <c r="O40" s="322">
        <f>'предв прайс'!M32</f>
        <v>3638</v>
      </c>
      <c r="P40" s="115">
        <f>'предв прайс'!N32</f>
        <v>1521</v>
      </c>
      <c r="Q40" s="115">
        <f>'предв прайс'!O32</f>
        <v>3046</v>
      </c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0.95" customHeight="1">
      <c r="A41" s="527" t="str">
        <f>'[1]прайс фасады'!B33</f>
        <v xml:space="preserve">Кассета фас. угловая ОЗКФУ25 (менее 10 шт.)**** </v>
      </c>
      <c r="B41" s="527"/>
      <c r="C41" s="527"/>
      <c r="D41" s="527"/>
      <c r="E41" s="527"/>
      <c r="F41" s="527"/>
      <c r="G41" s="527"/>
      <c r="H41" s="527"/>
      <c r="I41" s="116" t="str">
        <f>'[1]прайс фасады'!C33</f>
        <v>м²</v>
      </c>
      <c r="J41" s="115">
        <f>'предв прайс'!E33</f>
        <v>1810</v>
      </c>
      <c r="K41" s="115">
        <f>'предв прайс'!F33</f>
        <v>2309</v>
      </c>
      <c r="L41" s="115">
        <f>'предв прайс'!G33</f>
        <v>3689</v>
      </c>
      <c r="M41" s="322">
        <f>'предв прайс'!I33</f>
        <v>2259</v>
      </c>
      <c r="N41" s="322">
        <f>'предв прайс'!K33</f>
        <v>2758</v>
      </c>
      <c r="O41" s="322">
        <f>'предв прайс'!M33</f>
        <v>4138</v>
      </c>
      <c r="P41" s="115">
        <f>'предв прайс'!N33</f>
        <v>1741</v>
      </c>
      <c r="Q41" s="115">
        <f>'предв прайс'!O33</f>
        <v>3520</v>
      </c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1.6" customHeight="1">
      <c r="A42" s="527" t="str">
        <f>'[1]прайс фасады'!B34</f>
        <v xml:space="preserve">Кассета фас. прямая открытого типа ОЗКФПО25 </v>
      </c>
      <c r="B42" s="527"/>
      <c r="C42" s="527"/>
      <c r="D42" s="527"/>
      <c r="E42" s="527"/>
      <c r="F42" s="527"/>
      <c r="G42" s="527"/>
      <c r="H42" s="527"/>
      <c r="I42" s="116" t="str">
        <f>'[1]прайс фасады'!C34</f>
        <v>м²</v>
      </c>
      <c r="J42" s="115">
        <f>'предв прайс'!E34</f>
        <v>1001</v>
      </c>
      <c r="K42" s="115">
        <f>'предв прайс'!F34</f>
        <v>1405</v>
      </c>
      <c r="L42" s="115">
        <f>'предв прайс'!G34</f>
        <v>2190</v>
      </c>
      <c r="M42" s="322">
        <f>'предв прайс'!I34</f>
        <v>1450</v>
      </c>
      <c r="N42" s="322">
        <f>'предв прайс'!K34</f>
        <v>1854</v>
      </c>
      <c r="O42" s="322">
        <f>'предв прайс'!M34</f>
        <v>2639</v>
      </c>
      <c r="P42" s="115">
        <f>'предв прайс'!N34</f>
        <v>1084</v>
      </c>
      <c r="Q42" s="115">
        <f>'предв прайс'!O34</f>
        <v>2097</v>
      </c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27" customHeight="1">
      <c r="A43" s="528" t="str">
        <f>'[1]прайс фасады'!B35</f>
        <v>Кассета фас. прямая открытого типа ОЗКФПО25 (менее 10 шт.)****</v>
      </c>
      <c r="B43" s="528"/>
      <c r="C43" s="528"/>
      <c r="D43" s="528"/>
      <c r="E43" s="528"/>
      <c r="F43" s="528"/>
      <c r="G43" s="528"/>
      <c r="H43" s="528"/>
      <c r="I43" s="116" t="str">
        <f>'[1]прайс фасады'!C35</f>
        <v>м²</v>
      </c>
      <c r="J43" s="115">
        <f>'предв прайс'!E35</f>
        <v>1328</v>
      </c>
      <c r="K43" s="115">
        <f>'предв прайс'!F35</f>
        <v>1776</v>
      </c>
      <c r="L43" s="115">
        <f>'предв прайс'!G35</f>
        <v>2800</v>
      </c>
      <c r="M43" s="322">
        <f>'предв прайс'!I35</f>
        <v>1777</v>
      </c>
      <c r="N43" s="322">
        <f>'предв прайс'!K35</f>
        <v>2225</v>
      </c>
      <c r="O43" s="322">
        <f>'предв прайс'!M35</f>
        <v>3249</v>
      </c>
      <c r="P43" s="115">
        <f>'предв прайс'!N35</f>
        <v>1354</v>
      </c>
      <c r="Q43" s="115">
        <f>'предв прайс'!O35</f>
        <v>2675</v>
      </c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527" t="str">
        <f>'[1]прайс фасады'!B36</f>
        <v>Кассета фас. угловая открытого типа ОЗКФУО25</v>
      </c>
      <c r="B44" s="527"/>
      <c r="C44" s="527"/>
      <c r="D44" s="527"/>
      <c r="E44" s="527"/>
      <c r="F44" s="527"/>
      <c r="G44" s="527"/>
      <c r="H44" s="527"/>
      <c r="I44" s="116" t="str">
        <f>'[1]прайс фасады'!C36</f>
        <v>м²</v>
      </c>
      <c r="J44" s="115">
        <f>'предв прайс'!E36</f>
        <v>1532</v>
      </c>
      <c r="K44" s="115">
        <f>'предв прайс'!F36</f>
        <v>2008</v>
      </c>
      <c r="L44" s="115">
        <f>'предв прайс'!G36</f>
        <v>3189</v>
      </c>
      <c r="M44" s="322">
        <f>'предв прайс'!I36</f>
        <v>1981</v>
      </c>
      <c r="N44" s="322">
        <f>'предв прайс'!K36</f>
        <v>2457</v>
      </c>
      <c r="O44" s="322">
        <f>'предв прайс'!M36</f>
        <v>3638</v>
      </c>
      <c r="P44" s="115">
        <f>'предв прайс'!N36</f>
        <v>1521</v>
      </c>
      <c r="Q44" s="115">
        <f>'предв прайс'!O36</f>
        <v>3046</v>
      </c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27.65" customHeight="1">
      <c r="A45" s="528" t="str">
        <f>'[1]прайс фасады'!B37</f>
        <v>Кассета фас. угловая открытого типа ОЗКФУО25 (менее 10 шт.)****</v>
      </c>
      <c r="B45" s="528"/>
      <c r="C45" s="528"/>
      <c r="D45" s="528"/>
      <c r="E45" s="528"/>
      <c r="F45" s="528"/>
      <c r="G45" s="528"/>
      <c r="H45" s="528"/>
      <c r="I45" s="116" t="str">
        <f>'[1]прайс фасады'!C37</f>
        <v>м²</v>
      </c>
      <c r="J45" s="115">
        <f>'предв прайс'!E37</f>
        <v>1862</v>
      </c>
      <c r="K45" s="115">
        <f>'предв прайс'!F37</f>
        <v>2367</v>
      </c>
      <c r="L45" s="115">
        <f>'предв прайс'!G37</f>
        <v>3786</v>
      </c>
      <c r="M45" s="322">
        <f>'предв прайс'!I37</f>
        <v>2311</v>
      </c>
      <c r="N45" s="322">
        <f>'предв прайс'!K37</f>
        <v>2816</v>
      </c>
      <c r="O45" s="322">
        <f>'предв прайс'!M37</f>
        <v>4235</v>
      </c>
      <c r="P45" s="115">
        <f>'предв прайс'!N37</f>
        <v>1782</v>
      </c>
      <c r="Q45" s="115">
        <f>'предв прайс'!O37</f>
        <v>3612</v>
      </c>
      <c r="R45" s="99"/>
      <c r="S45" s="99"/>
      <c r="T45" s="99"/>
      <c r="U45" s="99"/>
      <c r="V45" s="99"/>
      <c r="W45" s="99"/>
      <c r="X45" s="99"/>
      <c r="Y45" s="99"/>
      <c r="Z45" s="99"/>
    </row>
    <row r="46" spans="1:26">
      <c r="A46" s="556" t="s">
        <v>189</v>
      </c>
      <c r="B46" s="556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75.900000000000006" customHeight="1">
      <c r="A47" s="548" t="s">
        <v>905</v>
      </c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32"/>
      <c r="S47" s="32"/>
      <c r="T47" s="32"/>
      <c r="U47" s="32"/>
      <c r="V47" s="32"/>
      <c r="W47" s="32"/>
      <c r="X47" s="32"/>
      <c r="Y47" s="32"/>
      <c r="Z47" s="32"/>
    </row>
    <row r="48" spans="1:26">
      <c r="A48" s="549" t="s">
        <v>585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0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9.95">
      <c r="A49" s="50" t="s">
        <v>191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8"/>
      <c r="Q49" s="78"/>
      <c r="R49" s="32"/>
      <c r="S49" s="32"/>
      <c r="T49" s="32"/>
      <c r="U49" s="32"/>
      <c r="V49" s="32"/>
      <c r="W49" s="32"/>
      <c r="X49" s="32"/>
      <c r="Y49" s="32"/>
      <c r="Z49" s="32"/>
    </row>
    <row r="50" spans="1:26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76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9.3">
      <c r="A51" s="32"/>
      <c r="B51" s="32"/>
      <c r="C51" s="32"/>
      <c r="D51" s="72"/>
      <c r="E51" s="462" t="s">
        <v>166</v>
      </c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72"/>
      <c r="Q51" s="7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4.8" customHeight="1">
      <c r="A52" s="32"/>
      <c r="B52" s="32"/>
      <c r="C52" s="32"/>
      <c r="D52" s="73"/>
      <c r="E52" s="550" t="s">
        <v>167</v>
      </c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32"/>
      <c r="S52" s="32"/>
      <c r="T52" s="32"/>
      <c r="U52" s="32"/>
      <c r="V52" s="32"/>
      <c r="W52" s="32"/>
      <c r="X52" s="32"/>
      <c r="Y52" s="32"/>
      <c r="Z52" s="32"/>
    </row>
    <row r="53" spans="1:26">
      <c r="A53" s="32"/>
      <c r="B53" s="32"/>
      <c r="C53" s="32"/>
      <c r="D53" s="32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20.6">
      <c r="A54" s="32"/>
      <c r="B54" s="32"/>
      <c r="C54" s="32"/>
      <c r="D54" s="32"/>
      <c r="E54" s="546" t="s">
        <v>168</v>
      </c>
      <c r="F54" s="546"/>
      <c r="G54" s="546"/>
      <c r="H54" s="546"/>
      <c r="I54" s="546"/>
      <c r="J54" s="546"/>
      <c r="K54" s="546"/>
      <c r="L54" s="546"/>
      <c r="M54" s="546"/>
      <c r="N54" s="546"/>
      <c r="O54" s="546"/>
      <c r="P54" s="468">
        <f>P5</f>
        <v>44621</v>
      </c>
      <c r="Q54" s="468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25.1">
      <c r="A55" s="32"/>
      <c r="B55" s="32"/>
      <c r="C55" s="74"/>
      <c r="D55" s="74"/>
      <c r="E55" s="74"/>
      <c r="F55" s="74"/>
      <c r="G55" s="74"/>
      <c r="H55" s="74"/>
      <c r="I55" s="74"/>
      <c r="J55" s="74"/>
      <c r="K55" s="547" t="s">
        <v>169</v>
      </c>
      <c r="L55" s="547"/>
      <c r="M55" s="547"/>
      <c r="N55" s="547"/>
      <c r="O55" s="547"/>
      <c r="P55" s="547"/>
      <c r="Q55" s="75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20.6">
      <c r="A56" s="529" t="s">
        <v>192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24.45" customHeight="1">
      <c r="A57" s="536" t="s">
        <v>170</v>
      </c>
      <c r="B57" s="537"/>
      <c r="C57" s="537"/>
      <c r="D57" s="537"/>
      <c r="E57" s="537"/>
      <c r="F57" s="537"/>
      <c r="G57" s="537"/>
      <c r="H57" s="538"/>
      <c r="I57" s="542" t="s">
        <v>171</v>
      </c>
      <c r="J57" s="544" t="s">
        <v>174</v>
      </c>
      <c r="K57" s="544"/>
      <c r="L57" s="544"/>
      <c r="M57" s="545" t="s">
        <v>649</v>
      </c>
      <c r="N57" s="545"/>
      <c r="O57" s="545"/>
      <c r="P57" s="544" t="s">
        <v>175</v>
      </c>
      <c r="Q57" s="544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23.15">
      <c r="A58" s="539"/>
      <c r="B58" s="540"/>
      <c r="C58" s="540"/>
      <c r="D58" s="540"/>
      <c r="E58" s="540"/>
      <c r="F58" s="540"/>
      <c r="G58" s="540"/>
      <c r="H58" s="541"/>
      <c r="I58" s="543"/>
      <c r="J58" s="117" t="s">
        <v>176</v>
      </c>
      <c r="K58" s="117" t="s">
        <v>177</v>
      </c>
      <c r="L58" s="117" t="s">
        <v>172</v>
      </c>
      <c r="M58" s="118" t="s">
        <v>176</v>
      </c>
      <c r="N58" s="118" t="s">
        <v>177</v>
      </c>
      <c r="O58" s="118" t="s">
        <v>172</v>
      </c>
      <c r="P58" s="117" t="s">
        <v>178</v>
      </c>
      <c r="Q58" s="117" t="s">
        <v>179</v>
      </c>
      <c r="R58" s="32"/>
      <c r="S58" s="32"/>
      <c r="T58" s="32"/>
      <c r="U58" s="32"/>
      <c r="V58" s="32"/>
      <c r="W58" s="32"/>
      <c r="X58" s="32"/>
      <c r="Y58" s="32"/>
      <c r="Z58" s="32"/>
    </row>
    <row r="59" spans="1:26">
      <c r="A59" s="527" t="str">
        <f>'предв прайс'!B46</f>
        <v>Фасадный сайдинг гладкий 271(235) тип 1 ОЗС-1</v>
      </c>
      <c r="B59" s="527"/>
      <c r="C59" s="527"/>
      <c r="D59" s="527"/>
      <c r="E59" s="527"/>
      <c r="F59" s="527"/>
      <c r="G59" s="527"/>
      <c r="H59" s="527"/>
      <c r="I59" s="79" t="str">
        <f>'[1]прайс фасады'!C45</f>
        <v>пог.м</v>
      </c>
      <c r="J59" s="115">
        <f>'предв прайс'!E46</f>
        <v>189</v>
      </c>
      <c r="K59" s="115">
        <f>'предв прайс'!F46</f>
        <v>270</v>
      </c>
      <c r="L59" s="115">
        <f>'предв прайс'!G46</f>
        <v>465</v>
      </c>
      <c r="M59" s="77">
        <f>'предв прайс'!H46</f>
        <v>302</v>
      </c>
      <c r="N59" s="77">
        <f>'предв прайс'!J46</f>
        <v>416</v>
      </c>
      <c r="O59" s="77">
        <f>'предв прайс'!L46</f>
        <v>611</v>
      </c>
      <c r="P59" s="115">
        <f>'предв прайс'!N46</f>
        <v>208</v>
      </c>
      <c r="Q59" s="115">
        <f>'предв прайс'!O46</f>
        <v>424</v>
      </c>
      <c r="R59" s="32"/>
      <c r="S59" s="32"/>
      <c r="T59" s="32"/>
      <c r="U59" s="32"/>
      <c r="V59" s="32"/>
      <c r="W59" s="32"/>
      <c r="X59" s="32"/>
      <c r="Y59" s="32"/>
      <c r="Z59" s="32"/>
    </row>
    <row r="60" spans="1:26">
      <c r="A60" s="527" t="str">
        <f>'предв прайс'!B47</f>
        <v>Фасадный сайдинг гладкий 271(235) тип 2 ОЗС-2</v>
      </c>
      <c r="B60" s="527"/>
      <c r="C60" s="527"/>
      <c r="D60" s="527"/>
      <c r="E60" s="527"/>
      <c r="F60" s="527"/>
      <c r="G60" s="527"/>
      <c r="H60" s="527"/>
      <c r="I60" s="79" t="str">
        <f>'[1]прайс фасады'!C46</f>
        <v>пог.м</v>
      </c>
      <c r="J60" s="115">
        <f>'предв прайс'!E47</f>
        <v>189</v>
      </c>
      <c r="K60" s="115">
        <f>'предв прайс'!F47</f>
        <v>270</v>
      </c>
      <c r="L60" s="115">
        <f>'предв прайс'!G47</f>
        <v>465</v>
      </c>
      <c r="M60" s="77">
        <f>'предв прайс'!H47</f>
        <v>302</v>
      </c>
      <c r="N60" s="77">
        <f>'предв прайс'!J47</f>
        <v>416</v>
      </c>
      <c r="O60" s="77">
        <f>'предв прайс'!L47</f>
        <v>611</v>
      </c>
      <c r="P60" s="115">
        <f>'предв прайс'!N47</f>
        <v>208</v>
      </c>
      <c r="Q60" s="115">
        <f>'предв прайс'!O47</f>
        <v>424</v>
      </c>
      <c r="R60" s="32"/>
      <c r="S60" s="32"/>
      <c r="T60" s="32"/>
      <c r="U60" s="32"/>
      <c r="V60" s="32"/>
      <c r="W60" s="32"/>
      <c r="X60" s="32"/>
      <c r="Y60" s="32"/>
      <c r="Z60" s="32"/>
    </row>
    <row r="61" spans="1:26">
      <c r="A61" s="527" t="str">
        <f>'предв прайс'!B48</f>
        <v xml:space="preserve">Фасадный сайдинг двойной 271(235) ОЗСД </v>
      </c>
      <c r="B61" s="527"/>
      <c r="C61" s="527"/>
      <c r="D61" s="527"/>
      <c r="E61" s="527"/>
      <c r="F61" s="527"/>
      <c r="G61" s="527"/>
      <c r="H61" s="527"/>
      <c r="I61" s="79" t="str">
        <f>'[1]прайс фасады'!C47</f>
        <v>пог.м</v>
      </c>
      <c r="J61" s="115">
        <f>'предв прайс'!E48</f>
        <v>189</v>
      </c>
      <c r="K61" s="115">
        <f>'предв прайс'!F48</f>
        <v>270</v>
      </c>
      <c r="L61" s="115">
        <f>'предв прайс'!G48</f>
        <v>465</v>
      </c>
      <c r="M61" s="77">
        <f>'предв прайс'!H48</f>
        <v>302</v>
      </c>
      <c r="N61" s="77">
        <f>'предв прайс'!J48</f>
        <v>416</v>
      </c>
      <c r="O61" s="77">
        <f>'предв прайс'!L48</f>
        <v>611</v>
      </c>
      <c r="P61" s="115">
        <f>'предв прайс'!N48</f>
        <v>208</v>
      </c>
      <c r="Q61" s="115">
        <f>'предв прайс'!O48</f>
        <v>424</v>
      </c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4.8" customHeight="1">
      <c r="A62" s="532" t="s">
        <v>196</v>
      </c>
      <c r="B62" s="533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4.8" customHeight="1">
      <c r="A63" s="534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22.5" customHeight="1">
      <c r="A64" s="536" t="s">
        <v>170</v>
      </c>
      <c r="B64" s="537"/>
      <c r="C64" s="537"/>
      <c r="D64" s="537"/>
      <c r="E64" s="537"/>
      <c r="F64" s="537"/>
      <c r="G64" s="537"/>
      <c r="H64" s="538"/>
      <c r="I64" s="542" t="s">
        <v>171</v>
      </c>
      <c r="J64" s="544" t="s">
        <v>174</v>
      </c>
      <c r="K64" s="544"/>
      <c r="L64" s="544"/>
      <c r="M64" s="545" t="s">
        <v>649</v>
      </c>
      <c r="N64" s="545"/>
      <c r="O64" s="545"/>
      <c r="P64" s="544" t="s">
        <v>175</v>
      </c>
      <c r="Q64" s="544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23.15">
      <c r="A65" s="539"/>
      <c r="B65" s="540"/>
      <c r="C65" s="540"/>
      <c r="D65" s="540"/>
      <c r="E65" s="540"/>
      <c r="F65" s="540"/>
      <c r="G65" s="540"/>
      <c r="H65" s="541"/>
      <c r="I65" s="543"/>
      <c r="J65" s="117" t="s">
        <v>176</v>
      </c>
      <c r="K65" s="117" t="s">
        <v>177</v>
      </c>
      <c r="L65" s="117" t="s">
        <v>172</v>
      </c>
      <c r="M65" s="118" t="s">
        <v>176</v>
      </c>
      <c r="N65" s="118" t="s">
        <v>177</v>
      </c>
      <c r="O65" s="118" t="s">
        <v>172</v>
      </c>
      <c r="P65" s="117" t="s">
        <v>178</v>
      </c>
      <c r="Q65" s="117" t="s">
        <v>179</v>
      </c>
      <c r="R65" s="32"/>
      <c r="S65" s="32"/>
      <c r="T65" s="32"/>
      <c r="U65" s="32"/>
      <c r="V65" s="32"/>
      <c r="W65" s="32"/>
      <c r="X65" s="32"/>
      <c r="Y65" s="32"/>
      <c r="Z65" s="32"/>
    </row>
    <row r="66" spans="1:26">
      <c r="A66" s="527" t="str">
        <f>'предв прайс'!B50</f>
        <v xml:space="preserve">Накладка переходная ОЗНП - 2500 </v>
      </c>
      <c r="B66" s="527"/>
      <c r="C66" s="527"/>
      <c r="D66" s="527"/>
      <c r="E66" s="527"/>
      <c r="F66" s="527"/>
      <c r="G66" s="527"/>
      <c r="H66" s="527"/>
      <c r="I66" s="79" t="str">
        <f>'[1]прайс фасады'!C49</f>
        <v>шт</v>
      </c>
      <c r="J66" s="115">
        <f>'предв прайс'!E50</f>
        <v>363</v>
      </c>
      <c r="K66" s="115">
        <f>'предв прайс'!F50</f>
        <v>511</v>
      </c>
      <c r="L66" s="115">
        <f>'предв прайс'!G50</f>
        <v>0</v>
      </c>
      <c r="M66" s="77">
        <f>'предв прайс'!I50</f>
        <v>494</v>
      </c>
      <c r="N66" s="77">
        <f>'предв прайс'!K50</f>
        <v>642</v>
      </c>
      <c r="O66" s="77">
        <f>'предв прайс'!L50</f>
        <v>0</v>
      </c>
      <c r="P66" s="115">
        <f>'предв прайс'!N50</f>
        <v>396</v>
      </c>
      <c r="Q66" s="115">
        <f>'предв прайс'!O50</f>
        <v>795</v>
      </c>
      <c r="R66" s="32"/>
      <c r="S66" s="32"/>
      <c r="T66" s="32"/>
      <c r="U66" s="32"/>
      <c r="V66" s="32"/>
      <c r="W66" s="32"/>
      <c r="X66" s="32"/>
      <c r="Y66" s="32"/>
      <c r="Z66" s="32"/>
    </row>
    <row r="67" spans="1:26">
      <c r="A67" s="527" t="str">
        <f>'предв прайс'!B51</f>
        <v xml:space="preserve">Пр. Стартовый панельный ОЗПСП-1 - 2500 </v>
      </c>
      <c r="B67" s="527"/>
      <c r="C67" s="527"/>
      <c r="D67" s="527"/>
      <c r="E67" s="527"/>
      <c r="F67" s="527"/>
      <c r="G67" s="527"/>
      <c r="H67" s="527"/>
      <c r="I67" s="79" t="str">
        <f>'[1]прайс фасады'!C50</f>
        <v>шт</v>
      </c>
      <c r="J67" s="115">
        <f>'предв прайс'!E51</f>
        <v>283</v>
      </c>
      <c r="K67" s="115">
        <f>'предв прайс'!F51</f>
        <v>398</v>
      </c>
      <c r="L67" s="115">
        <f>'предв прайс'!G51</f>
        <v>0</v>
      </c>
      <c r="M67" s="322">
        <f>'предв прайс'!I51</f>
        <v>383</v>
      </c>
      <c r="N67" s="322">
        <f>'предв прайс'!K51</f>
        <v>498</v>
      </c>
      <c r="O67" s="77">
        <f>'предв прайс'!L51</f>
        <v>0</v>
      </c>
      <c r="P67" s="232">
        <f>'предв прайс'!N51</f>
        <v>309</v>
      </c>
      <c r="Q67" s="232">
        <f>'предв прайс'!O51</f>
        <v>613</v>
      </c>
      <c r="R67" s="32"/>
      <c r="S67" s="32"/>
      <c r="T67" s="32"/>
      <c r="U67" s="32"/>
      <c r="V67" s="32"/>
      <c r="W67" s="32"/>
      <c r="X67" s="32"/>
      <c r="Y67" s="32"/>
      <c r="Z67" s="32"/>
    </row>
    <row r="68" spans="1:26">
      <c r="A68" s="527" t="str">
        <f>'предв прайс'!B52</f>
        <v>Пр. Стартовый панельный ОЗПСП-2 - 2500</v>
      </c>
      <c r="B68" s="527"/>
      <c r="C68" s="527"/>
      <c r="D68" s="527"/>
      <c r="E68" s="527"/>
      <c r="F68" s="527"/>
      <c r="G68" s="527"/>
      <c r="H68" s="527"/>
      <c r="I68" s="79" t="str">
        <f>'[1]прайс фасады'!C51</f>
        <v>шт</v>
      </c>
      <c r="J68" s="115">
        <f>'предв прайс'!E52</f>
        <v>156</v>
      </c>
      <c r="K68" s="115">
        <f>'предв прайс'!F52</f>
        <v>218</v>
      </c>
      <c r="L68" s="115">
        <f>'предв прайс'!G52</f>
        <v>0</v>
      </c>
      <c r="M68" s="322">
        <f>'предв прайс'!I52</f>
        <v>209</v>
      </c>
      <c r="N68" s="322">
        <f>'предв прайс'!K52</f>
        <v>271</v>
      </c>
      <c r="O68" s="77">
        <f>'предв прайс'!L52</f>
        <v>0</v>
      </c>
      <c r="P68" s="232">
        <f>'предв прайс'!N52</f>
        <v>169</v>
      </c>
      <c r="Q68" s="232">
        <f>'предв прайс'!O52</f>
        <v>329</v>
      </c>
      <c r="R68" s="32"/>
      <c r="S68" s="32"/>
      <c r="T68" s="32"/>
      <c r="U68" s="32"/>
      <c r="V68" s="32"/>
      <c r="W68" s="32"/>
      <c r="X68" s="32"/>
      <c r="Y68" s="32"/>
      <c r="Z68" s="32"/>
    </row>
    <row r="69" spans="1:26">
      <c r="A69" s="527" t="str">
        <f>'предв прайс'!B53</f>
        <v xml:space="preserve">Пр. Стартовый панельный ОЗПСП-3 - 2500 </v>
      </c>
      <c r="B69" s="527"/>
      <c r="C69" s="527"/>
      <c r="D69" s="527"/>
      <c r="E69" s="527"/>
      <c r="F69" s="527"/>
      <c r="G69" s="527"/>
      <c r="H69" s="527"/>
      <c r="I69" s="79" t="str">
        <f>'[1]прайс фасады'!C52</f>
        <v>шт</v>
      </c>
      <c r="J69" s="115">
        <f>'предв прайс'!E53</f>
        <v>296</v>
      </c>
      <c r="K69" s="115">
        <f>'предв прайс'!F53</f>
        <v>415</v>
      </c>
      <c r="L69" s="115">
        <f>'предв прайс'!G53</f>
        <v>0</v>
      </c>
      <c r="M69" s="322">
        <f>'предв прайс'!I53</f>
        <v>401</v>
      </c>
      <c r="N69" s="322">
        <f>'предв прайс'!K53</f>
        <v>520</v>
      </c>
      <c r="O69" s="77">
        <f>'предв прайс'!L53</f>
        <v>0</v>
      </c>
      <c r="P69" s="232">
        <f>'предв прайс'!N53</f>
        <v>324</v>
      </c>
      <c r="Q69" s="232">
        <f>'предв прайс'!O53</f>
        <v>641</v>
      </c>
      <c r="R69" s="32"/>
      <c r="S69" s="32"/>
      <c r="T69" s="32"/>
      <c r="U69" s="32"/>
      <c r="V69" s="32"/>
      <c r="W69" s="32"/>
      <c r="X69" s="32"/>
      <c r="Y69" s="32"/>
      <c r="Z69" s="32"/>
    </row>
    <row r="70" spans="1:26">
      <c r="A70" s="527" t="str">
        <f>'предв прайс'!B54</f>
        <v xml:space="preserve">Пр. Стыковой панельный ОЗПСТП-1 - 2500 </v>
      </c>
      <c r="B70" s="527"/>
      <c r="C70" s="527"/>
      <c r="D70" s="527"/>
      <c r="E70" s="527"/>
      <c r="F70" s="527"/>
      <c r="G70" s="527"/>
      <c r="H70" s="527"/>
      <c r="I70" s="79" t="str">
        <f>'[1]прайс фасады'!C53</f>
        <v>шт</v>
      </c>
      <c r="J70" s="115">
        <f>'предв прайс'!E54</f>
        <v>507</v>
      </c>
      <c r="K70" s="115">
        <f>'предв прайс'!F54</f>
        <v>723</v>
      </c>
      <c r="L70" s="115">
        <f>'предв прайс'!G54</f>
        <v>0</v>
      </c>
      <c r="M70" s="322">
        <f>'предв прайс'!I54</f>
        <v>694</v>
      </c>
      <c r="N70" s="322">
        <f>'предв прайс'!K54</f>
        <v>910</v>
      </c>
      <c r="O70" s="77">
        <f>'предв прайс'!L54</f>
        <v>0</v>
      </c>
      <c r="P70" s="232">
        <f>'предв прайс'!N54</f>
        <v>556</v>
      </c>
      <c r="Q70" s="232">
        <f>'предв прайс'!O54</f>
        <v>1124</v>
      </c>
      <c r="R70" s="32"/>
      <c r="S70" s="32"/>
      <c r="T70" s="32"/>
      <c r="U70" s="32"/>
      <c r="V70" s="32"/>
      <c r="W70" s="32"/>
      <c r="X70" s="32"/>
      <c r="Y70" s="32"/>
      <c r="Z70" s="32"/>
    </row>
    <row r="71" spans="1:26">
      <c r="A71" s="527" t="str">
        <f>'предв прайс'!B55</f>
        <v>Пр. Стыковой панельный ОЗПСТП-2 - 2500</v>
      </c>
      <c r="B71" s="527"/>
      <c r="C71" s="527"/>
      <c r="D71" s="527"/>
      <c r="E71" s="527"/>
      <c r="F71" s="527"/>
      <c r="G71" s="527"/>
      <c r="H71" s="527"/>
      <c r="I71" s="79" t="str">
        <f>'[1]прайс фасады'!C54</f>
        <v>шт</v>
      </c>
      <c r="J71" s="115">
        <f>'предв прайс'!E55</f>
        <v>210</v>
      </c>
      <c r="K71" s="115">
        <f>'предв прайс'!F55</f>
        <v>294</v>
      </c>
      <c r="L71" s="115">
        <f>'предв прайс'!G55</f>
        <v>0</v>
      </c>
      <c r="M71" s="322">
        <f>'предв прайс'!I55</f>
        <v>283</v>
      </c>
      <c r="N71" s="322">
        <f>'предв прайс'!K55</f>
        <v>367</v>
      </c>
      <c r="O71" s="77">
        <f>'предв прайс'!L55</f>
        <v>0</v>
      </c>
      <c r="P71" s="232">
        <f>'предв прайс'!N55</f>
        <v>229</v>
      </c>
      <c r="Q71" s="232">
        <f>'предв прайс'!O55</f>
        <v>450</v>
      </c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4.8" customHeight="1">
      <c r="A72" s="532" t="s">
        <v>203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4.8" customHeight="1">
      <c r="A73" s="534"/>
      <c r="B73" s="535"/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21.9" customHeight="1">
      <c r="A74" s="536" t="s">
        <v>170</v>
      </c>
      <c r="B74" s="537"/>
      <c r="C74" s="537"/>
      <c r="D74" s="537"/>
      <c r="E74" s="537"/>
      <c r="F74" s="537"/>
      <c r="G74" s="537"/>
      <c r="H74" s="538"/>
      <c r="I74" s="542" t="s">
        <v>171</v>
      </c>
      <c r="J74" s="544" t="s">
        <v>174</v>
      </c>
      <c r="K74" s="544"/>
      <c r="L74" s="544"/>
      <c r="M74" s="545" t="s">
        <v>650</v>
      </c>
      <c r="N74" s="545"/>
      <c r="O74" s="545"/>
      <c r="P74" s="544" t="s">
        <v>175</v>
      </c>
      <c r="Q74" s="544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23.15">
      <c r="A75" s="539"/>
      <c r="B75" s="540"/>
      <c r="C75" s="540"/>
      <c r="D75" s="540"/>
      <c r="E75" s="540"/>
      <c r="F75" s="540"/>
      <c r="G75" s="540"/>
      <c r="H75" s="541"/>
      <c r="I75" s="543"/>
      <c r="J75" s="117" t="s">
        <v>176</v>
      </c>
      <c r="K75" s="117" t="s">
        <v>177</v>
      </c>
      <c r="L75" s="117" t="s">
        <v>172</v>
      </c>
      <c r="M75" s="118" t="s">
        <v>176</v>
      </c>
      <c r="N75" s="118" t="s">
        <v>177</v>
      </c>
      <c r="O75" s="118" t="s">
        <v>172</v>
      </c>
      <c r="P75" s="117" t="s">
        <v>178</v>
      </c>
      <c r="Q75" s="117" t="s">
        <v>179</v>
      </c>
      <c r="R75" s="32"/>
      <c r="S75" s="32"/>
      <c r="T75" s="32"/>
      <c r="U75" s="32"/>
      <c r="V75" s="32"/>
      <c r="W75" s="32"/>
      <c r="X75" s="32"/>
      <c r="Y75" s="32"/>
      <c r="Z75" s="32"/>
    </row>
    <row r="76" spans="1:26">
      <c r="A76" s="527" t="str">
        <f>'предв прайс'!B39</f>
        <v xml:space="preserve">Пр. нестандартный  50-150 мм </v>
      </c>
      <c r="B76" s="527"/>
      <c r="C76" s="527"/>
      <c r="D76" s="527"/>
      <c r="E76" s="527"/>
      <c r="F76" s="527"/>
      <c r="G76" s="527"/>
      <c r="H76" s="527"/>
      <c r="I76" s="79" t="str">
        <f>'[1]прайс фасады'!C39</f>
        <v>пог.м</v>
      </c>
      <c r="J76" s="115">
        <f>'предв прайс'!E39</f>
        <v>241</v>
      </c>
      <c r="K76" s="115">
        <f>'предв прайс'!F39</f>
        <v>295</v>
      </c>
      <c r="L76" s="115">
        <f>'предв прайс'!G39</f>
        <v>431</v>
      </c>
      <c r="M76" s="322">
        <f>'предв прайс'!I39</f>
        <v>281</v>
      </c>
      <c r="N76" s="322">
        <f>'предв прайс'!K39</f>
        <v>335</v>
      </c>
      <c r="O76" s="322">
        <f>'предв прайс'!M39</f>
        <v>471</v>
      </c>
      <c r="P76" s="115">
        <f>'предв прайс'!N39</f>
        <v>251</v>
      </c>
      <c r="Q76" s="115">
        <f>'предв прайс'!O39</f>
        <v>406</v>
      </c>
      <c r="R76" s="32"/>
      <c r="S76" s="32"/>
      <c r="T76" s="32"/>
      <c r="U76" s="32"/>
      <c r="V76" s="32"/>
      <c r="W76" s="32"/>
      <c r="X76" s="32"/>
      <c r="Y76" s="32"/>
      <c r="Z76" s="32"/>
    </row>
    <row r="77" spans="1:26">
      <c r="A77" s="527" t="str">
        <f>'предв прайс'!B40</f>
        <v xml:space="preserve">Пр. нестандартный 151-300 мм </v>
      </c>
      <c r="B77" s="527"/>
      <c r="C77" s="527"/>
      <c r="D77" s="527"/>
      <c r="E77" s="527"/>
      <c r="F77" s="527"/>
      <c r="G77" s="527"/>
      <c r="H77" s="527"/>
      <c r="I77" s="79" t="str">
        <f>'[1]прайс фасады'!C40</f>
        <v>пог.м</v>
      </c>
      <c r="J77" s="115">
        <f>'предв прайс'!E40</f>
        <v>508</v>
      </c>
      <c r="K77" s="115">
        <f>'предв прайс'!F40</f>
        <v>554</v>
      </c>
      <c r="L77" s="115">
        <f>'предв прайс'!G40</f>
        <v>949</v>
      </c>
      <c r="M77" s="322">
        <f>'предв прайс'!I40</f>
        <v>600</v>
      </c>
      <c r="N77" s="322">
        <f>'предв прайс'!K40</f>
        <v>646</v>
      </c>
      <c r="O77" s="322">
        <f>'предв прайс'!M40</f>
        <v>1041</v>
      </c>
      <c r="P77" s="115">
        <f>'предв прайс'!N40</f>
        <v>539</v>
      </c>
      <c r="Q77" s="115">
        <f>'предв прайс'!O40</f>
        <v>897</v>
      </c>
      <c r="R77" s="32"/>
      <c r="S77" s="32"/>
      <c r="T77" s="32"/>
      <c r="U77" s="32"/>
      <c r="V77" s="32"/>
      <c r="W77" s="32"/>
      <c r="X77" s="32"/>
      <c r="Y77" s="32"/>
      <c r="Z77" s="32"/>
    </row>
    <row r="78" spans="1:26">
      <c r="A78" s="527" t="str">
        <f>'предв прайс'!B41</f>
        <v xml:space="preserve">Пр. нестандартный 301-450 мм </v>
      </c>
      <c r="B78" s="527"/>
      <c r="C78" s="527"/>
      <c r="D78" s="527"/>
      <c r="E78" s="527"/>
      <c r="F78" s="527"/>
      <c r="G78" s="527"/>
      <c r="H78" s="527"/>
      <c r="I78" s="79" t="str">
        <f>'[1]прайс фасады'!C41</f>
        <v>пог.м</v>
      </c>
      <c r="J78" s="115">
        <f>'предв прайс'!E41</f>
        <v>744</v>
      </c>
      <c r="K78" s="115">
        <f>'предв прайс'!F41</f>
        <v>812</v>
      </c>
      <c r="L78" s="115">
        <f>'предв прайс'!G41</f>
        <v>1406</v>
      </c>
      <c r="M78" s="322">
        <f>'предв прайс'!I41</f>
        <v>887</v>
      </c>
      <c r="N78" s="322">
        <f>'предв прайс'!K41</f>
        <v>955</v>
      </c>
      <c r="O78" s="322">
        <f>'предв прайс'!M41</f>
        <v>1549</v>
      </c>
      <c r="P78" s="115">
        <f>'предв прайс'!N41</f>
        <v>790</v>
      </c>
      <c r="Q78" s="115">
        <f>'предв прайс'!O41</f>
        <v>1326</v>
      </c>
      <c r="R78" s="32"/>
      <c r="S78" s="32"/>
      <c r="T78" s="32"/>
      <c r="U78" s="32"/>
      <c r="V78" s="32"/>
      <c r="W78" s="32"/>
      <c r="X78" s="32"/>
      <c r="Y78" s="32"/>
      <c r="Z78" s="32"/>
    </row>
    <row r="79" spans="1:26">
      <c r="A79" s="527" t="str">
        <f>'предв прайс'!B42</f>
        <v xml:space="preserve">Пр. нестандартный 451-600 мм </v>
      </c>
      <c r="B79" s="527"/>
      <c r="C79" s="527"/>
      <c r="D79" s="527"/>
      <c r="E79" s="527"/>
      <c r="F79" s="527"/>
      <c r="G79" s="527"/>
      <c r="H79" s="527"/>
      <c r="I79" s="79" t="str">
        <f>'[1]прайс фасады'!C42</f>
        <v>пог.м</v>
      </c>
      <c r="J79" s="115">
        <f>'предв прайс'!E42</f>
        <v>1011</v>
      </c>
      <c r="K79" s="115">
        <f>'предв прайс'!F42</f>
        <v>1104</v>
      </c>
      <c r="L79" s="115">
        <f>'предв прайс'!G42</f>
        <v>1917</v>
      </c>
      <c r="M79" s="322">
        <f>'предв прайс'!I42</f>
        <v>1214</v>
      </c>
      <c r="N79" s="322">
        <f>'предв прайс'!K42</f>
        <v>1307</v>
      </c>
      <c r="O79" s="322">
        <f>'предв прайс'!M42</f>
        <v>2120</v>
      </c>
      <c r="P79" s="115">
        <f>'предв прайс'!N42</f>
        <v>1075</v>
      </c>
      <c r="Q79" s="115">
        <f>'предв прайс'!O42</f>
        <v>1809</v>
      </c>
      <c r="R79" s="32"/>
      <c r="S79" s="32"/>
      <c r="T79" s="32"/>
      <c r="U79" s="32"/>
      <c r="V79" s="32"/>
    </row>
    <row r="80" spans="1:26">
      <c r="A80" s="527" t="str">
        <f>'предв прайс'!B43</f>
        <v>Пр. нестандартный от 601 мм</v>
      </c>
      <c r="B80" s="527"/>
      <c r="C80" s="527"/>
      <c r="D80" s="527"/>
      <c r="E80" s="527"/>
      <c r="F80" s="527"/>
      <c r="G80" s="527"/>
      <c r="H80" s="527"/>
      <c r="I80" s="79" t="str">
        <f>'[1]прайс фасады'!C43</f>
        <v>пог.м</v>
      </c>
      <c r="J80" s="115">
        <f>'предв прайс'!E43</f>
        <v>1360</v>
      </c>
      <c r="K80" s="115">
        <f>'предв прайс'!F43</f>
        <v>1486</v>
      </c>
      <c r="L80" s="115">
        <f>'предв прайс'!G43</f>
        <v>2591</v>
      </c>
      <c r="M80" s="322">
        <f>'предв прайс'!I43</f>
        <v>1646</v>
      </c>
      <c r="N80" s="322">
        <f>'предв прайс'!K43</f>
        <v>1772</v>
      </c>
      <c r="O80" s="322">
        <f>'предв прайс'!M43</f>
        <v>2877</v>
      </c>
      <c r="P80" s="115">
        <f>'предв прайс'!N43</f>
        <v>1445</v>
      </c>
      <c r="Q80" s="115">
        <f>'предв прайс'!O43</f>
        <v>2443</v>
      </c>
      <c r="R80" s="32"/>
      <c r="S80" s="32"/>
      <c r="T80" s="32"/>
      <c r="U80" s="32"/>
      <c r="V80" s="32"/>
    </row>
    <row r="81" spans="1:26" s="32" customFormat="1">
      <c r="A81" s="527" t="str">
        <f>'предв прайс'!B44</f>
        <v>Плоский лист ХХХ (фоновая полоса)</v>
      </c>
      <c r="B81" s="527"/>
      <c r="C81" s="527"/>
      <c r="D81" s="527"/>
      <c r="E81" s="527"/>
      <c r="F81" s="527"/>
      <c r="G81" s="527"/>
      <c r="H81" s="527"/>
      <c r="I81" s="79" t="str">
        <f>'предв прайс'!C44</f>
        <v>м²</v>
      </c>
      <c r="J81" s="315">
        <f>'предв прайс'!E44</f>
        <v>514</v>
      </c>
      <c r="K81" s="315">
        <f>'предв прайс'!F44</f>
        <v>741</v>
      </c>
      <c r="L81" s="315">
        <f>'предв прайс'!G44</f>
        <v>1289</v>
      </c>
      <c r="M81" s="322">
        <f>'предв прайс'!I44</f>
        <v>836</v>
      </c>
      <c r="N81" s="322">
        <f>'предв прайс'!K44</f>
        <v>1063</v>
      </c>
      <c r="O81" s="322">
        <f>'предв прайс'!M44</f>
        <v>1611</v>
      </c>
      <c r="P81" s="315">
        <f>'предв прайс'!N44</f>
        <v>566</v>
      </c>
      <c r="Q81" s="315">
        <f>'предв прайс'!O44</f>
        <v>1168</v>
      </c>
    </row>
    <row r="82" spans="1:26" ht="20.6">
      <c r="A82" s="529" t="s">
        <v>209</v>
      </c>
      <c r="B82" s="529"/>
      <c r="C82" s="529"/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  <c r="R82" s="32"/>
      <c r="S82" s="32"/>
      <c r="T82" s="32"/>
      <c r="U82" s="32"/>
      <c r="V82" s="32"/>
    </row>
    <row r="83" spans="1:26" ht="14.8" customHeight="1">
      <c r="A83" s="576" t="s">
        <v>170</v>
      </c>
      <c r="B83" s="576"/>
      <c r="C83" s="576"/>
      <c r="D83" s="576"/>
      <c r="E83" s="576"/>
      <c r="F83" s="576"/>
      <c r="G83" s="576"/>
      <c r="H83" s="576"/>
      <c r="I83" s="576"/>
      <c r="J83" s="576" t="s">
        <v>210</v>
      </c>
      <c r="K83" s="576"/>
      <c r="L83" s="576"/>
      <c r="M83" s="576"/>
      <c r="N83" s="577" t="s">
        <v>171</v>
      </c>
      <c r="O83" s="577"/>
      <c r="P83" s="576" t="s">
        <v>211</v>
      </c>
      <c r="Q83" s="576"/>
      <c r="R83" s="32"/>
      <c r="S83" s="32"/>
      <c r="T83" s="32"/>
      <c r="U83" s="32"/>
      <c r="V83" s="32"/>
    </row>
    <row r="84" spans="1:26" ht="14.8" customHeight="1">
      <c r="A84" s="576"/>
      <c r="B84" s="576"/>
      <c r="C84" s="576"/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7"/>
      <c r="O84" s="577"/>
      <c r="P84" s="576"/>
      <c r="Q84" s="576"/>
      <c r="R84" s="32"/>
      <c r="S84" s="32"/>
      <c r="T84" s="32"/>
      <c r="U84" s="32"/>
      <c r="V84" s="32"/>
      <c r="W84" s="32"/>
      <c r="X84" s="32"/>
      <c r="Y84" s="32"/>
      <c r="Z84" s="32"/>
    </row>
    <row r="85" spans="1:26">
      <c r="A85" s="527" t="str">
        <f>'[1]прайс фасады'!B57</f>
        <v>Дюбель MB-SS 10*100 HEX PROF</v>
      </c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6" t="str">
        <f>'[1]прайс фасады'!C57</f>
        <v>шт</v>
      </c>
      <c r="O85" s="526"/>
      <c r="P85" s="526">
        <v>47</v>
      </c>
      <c r="Q85" s="526"/>
      <c r="R85" s="32"/>
      <c r="S85" s="32"/>
      <c r="T85" s="32"/>
      <c r="U85" s="32"/>
      <c r="V85" s="32"/>
      <c r="W85" s="32"/>
      <c r="X85" s="32"/>
      <c r="Y85" s="32"/>
      <c r="Z85" s="32"/>
    </row>
    <row r="86" spans="1:26">
      <c r="A86" s="527" t="str">
        <f>'[1]прайс фасады'!B58</f>
        <v>Дюбель MB-SS 10*100 фасадный HEX</v>
      </c>
      <c r="B86" s="527"/>
      <c r="C86" s="527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6" t="str">
        <f>'[1]прайс фасады'!C58</f>
        <v>шт</v>
      </c>
      <c r="O86" s="526"/>
      <c r="P86" s="526"/>
      <c r="Q86" s="526"/>
      <c r="R86" s="32"/>
      <c r="S86" s="32"/>
      <c r="T86" s="32"/>
      <c r="U86" s="32"/>
      <c r="V86" s="32"/>
      <c r="W86" s="32"/>
      <c r="X86" s="32"/>
      <c r="Y86" s="32"/>
      <c r="Z86" s="32"/>
    </row>
    <row r="87" spans="1:26">
      <c r="A87" s="527" t="str">
        <f>'[1]прайс фасады'!B59</f>
        <v>Дюбель MDD-S 10*180 с металическим гвоздём</v>
      </c>
      <c r="B87" s="527"/>
      <c r="C87" s="527"/>
      <c r="D87" s="527"/>
      <c r="E87" s="527"/>
      <c r="F87" s="527"/>
      <c r="G87" s="527"/>
      <c r="H87" s="527"/>
      <c r="I87" s="527"/>
      <c r="J87" s="527"/>
      <c r="K87" s="527"/>
      <c r="L87" s="527"/>
      <c r="M87" s="527"/>
      <c r="N87" s="526" t="str">
        <f>'[1]прайс фасады'!C59</f>
        <v>шт</v>
      </c>
      <c r="O87" s="526"/>
      <c r="P87" s="526"/>
      <c r="Q87" s="526"/>
      <c r="R87" s="32"/>
      <c r="S87" s="32"/>
      <c r="T87" s="32"/>
      <c r="U87" s="32"/>
      <c r="V87" s="32"/>
      <c r="W87" s="32"/>
      <c r="X87" s="32"/>
      <c r="Y87" s="32"/>
      <c r="Z87" s="32"/>
    </row>
    <row r="88" spans="1:26">
      <c r="A88" s="530" t="str">
        <f>'[1]прайс фасады'!B60</f>
        <v>Дюбель ТА10170Т с мет. гвоздём с термоголовкой HOLDEX</v>
      </c>
      <c r="B88" s="531"/>
      <c r="C88" s="531"/>
      <c r="D88" s="531"/>
      <c r="E88" s="531"/>
      <c r="F88" s="531"/>
      <c r="G88" s="531"/>
      <c r="H88" s="531"/>
      <c r="I88" s="531"/>
      <c r="J88" s="527"/>
      <c r="K88" s="527"/>
      <c r="L88" s="527"/>
      <c r="M88" s="527"/>
      <c r="N88" s="526" t="str">
        <f>'[1]прайс фасады'!C60</f>
        <v>шт</v>
      </c>
      <c r="O88" s="526"/>
      <c r="P88" s="526"/>
      <c r="Q88" s="526"/>
      <c r="R88" s="32"/>
      <c r="S88" s="32"/>
      <c r="T88" s="32"/>
      <c r="U88" s="32"/>
      <c r="V88" s="32"/>
      <c r="W88" s="32"/>
      <c r="X88" s="32"/>
      <c r="Y88" s="32"/>
      <c r="Z88" s="32"/>
    </row>
    <row r="89" spans="1:26">
      <c r="A89" s="527" t="str">
        <f>'[1]прайс фасады'!B61</f>
        <v>Заклепка 4,8*8 (упаковка 500 шт) ст. нерж/нерж</v>
      </c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6" t="str">
        <f>'[1]прайс фасады'!C61</f>
        <v>шт</v>
      </c>
      <c r="O89" s="526"/>
      <c r="P89" s="526"/>
      <c r="Q89" s="526"/>
      <c r="R89" s="32"/>
      <c r="S89" s="32"/>
      <c r="T89" s="32"/>
      <c r="U89" s="32"/>
      <c r="V89" s="32"/>
      <c r="W89" s="32"/>
      <c r="X89" s="32"/>
      <c r="Y89" s="32"/>
      <c r="Z89" s="32"/>
    </row>
    <row r="90" spans="1:26">
      <c r="A90" s="527" t="str">
        <f>'[1]прайс фасады'!B62</f>
        <v>Заклепка 4.8*10 ст. нерж/нерж</v>
      </c>
      <c r="B90" s="527"/>
      <c r="C90" s="527"/>
      <c r="D90" s="527"/>
      <c r="E90" s="527"/>
      <c r="F90" s="527"/>
      <c r="G90" s="527"/>
      <c r="H90" s="527"/>
      <c r="I90" s="527"/>
      <c r="J90" s="527"/>
      <c r="K90" s="527"/>
      <c r="L90" s="527"/>
      <c r="M90" s="527"/>
      <c r="N90" s="526" t="str">
        <f>'[1]прайс фасады'!C62</f>
        <v>шт</v>
      </c>
      <c r="O90" s="526"/>
      <c r="P90" s="526"/>
      <c r="Q90" s="526"/>
      <c r="R90" s="32"/>
      <c r="S90" s="32"/>
      <c r="T90" s="32"/>
      <c r="U90" s="32"/>
      <c r="V90" s="32"/>
      <c r="W90" s="32"/>
      <c r="X90" s="32"/>
      <c r="Y90" s="32"/>
      <c r="Z90" s="32"/>
    </row>
    <row r="91" spans="1:26">
      <c r="A91" s="266" t="str">
        <f>'[1]прайс фасады'!B63</f>
        <v>Заклепка вытяжная - 4,0*8 мм сталь/сталь упаков.(500 шт.)</v>
      </c>
      <c r="B91" s="266"/>
      <c r="C91" s="266"/>
      <c r="D91" s="266"/>
      <c r="E91" s="266"/>
      <c r="F91" s="266"/>
      <c r="G91" s="266"/>
      <c r="H91" s="266"/>
      <c r="I91" s="266"/>
      <c r="J91" s="527"/>
      <c r="K91" s="527"/>
      <c r="L91" s="527"/>
      <c r="M91" s="527"/>
      <c r="N91" s="526" t="str">
        <f>'[1]прайс фасады'!C63</f>
        <v>упак</v>
      </c>
      <c r="O91" s="526"/>
      <c r="P91" s="526"/>
      <c r="Q91" s="526"/>
      <c r="R91" s="32"/>
      <c r="S91" s="32"/>
      <c r="T91" s="32"/>
      <c r="U91" s="32"/>
      <c r="V91" s="32"/>
      <c r="W91" s="32"/>
      <c r="X91" s="32"/>
      <c r="Y91" s="32"/>
      <c r="Z91" s="32"/>
    </row>
    <row r="92" spans="1:26">
      <c r="A92" s="527" t="str">
        <f>'[1]прайс фасады'!B64</f>
        <v>Кляммер полный 70x10 мм ст. нерж. 1,2 RUS</v>
      </c>
      <c r="B92" s="527"/>
      <c r="C92" s="527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6" t="str">
        <f>'[1]прайс фасады'!C64</f>
        <v>шт</v>
      </c>
      <c r="O92" s="526"/>
      <c r="P92" s="526">
        <v>28.87</v>
      </c>
      <c r="Q92" s="526"/>
      <c r="R92" s="32"/>
      <c r="S92" s="32"/>
      <c r="T92" s="32"/>
      <c r="U92" s="32"/>
      <c r="V92" s="32"/>
      <c r="W92" s="32"/>
      <c r="X92" s="32"/>
      <c r="Y92" s="32"/>
      <c r="Z92" s="32"/>
    </row>
    <row r="93" spans="1:26">
      <c r="A93" s="527" t="str">
        <f>'[1]прайс фасады'!B65</f>
        <v>Кляммер половинка 37,5х10 мм ст. нерж. 1,2 RUS</v>
      </c>
      <c r="B93" s="527"/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6" t="str">
        <f>'[1]прайс фасады'!C65</f>
        <v>шт</v>
      </c>
      <c r="O93" s="526"/>
      <c r="P93" s="526">
        <v>16.73</v>
      </c>
      <c r="Q93" s="526"/>
      <c r="R93" s="32"/>
      <c r="S93" s="32"/>
      <c r="T93" s="32"/>
      <c r="U93" s="32"/>
      <c r="V93" s="32"/>
      <c r="W93" s="32"/>
      <c r="X93" s="32"/>
      <c r="Y93" s="32"/>
      <c r="Z93" s="32"/>
    </row>
    <row r="94" spans="1:26">
      <c r="A94" s="527" t="str">
        <f>'[1]прайс фасады'!B66</f>
        <v>Болт М8х20+гайка М8+шайба (2 шт) (для предварительного соединения опорного и подвижного кронштейнов)</v>
      </c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527"/>
      <c r="N94" s="526" t="str">
        <f>'[1]прайс фасады'!C66</f>
        <v>к-т</v>
      </c>
      <c r="O94" s="526"/>
      <c r="P94" s="526">
        <v>16.02</v>
      </c>
      <c r="Q94" s="526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4.8" customHeight="1">
      <c r="A95" s="528" t="str">
        <f>'[1]прайс фасады'!B16</f>
        <v xml:space="preserve">Паронитовая прокладка под кронштейн 80х110х1 мм </v>
      </c>
      <c r="B95" s="528"/>
      <c r="C95" s="528"/>
      <c r="D95" s="528"/>
      <c r="E95" s="528"/>
      <c r="F95" s="528"/>
      <c r="G95" s="528"/>
      <c r="H95" s="528"/>
      <c r="I95" s="528"/>
      <c r="J95" s="527"/>
      <c r="K95" s="527"/>
      <c r="L95" s="527"/>
      <c r="M95" s="527"/>
      <c r="N95" s="526" t="str">
        <f>'[1]прайс фасады'!C16</f>
        <v>шт</v>
      </c>
      <c r="O95" s="526"/>
      <c r="P95" s="526">
        <v>7</v>
      </c>
      <c r="Q95" s="526"/>
      <c r="R95" s="99"/>
      <c r="S95" s="99"/>
      <c r="T95" s="99"/>
      <c r="U95" s="99"/>
      <c r="V95" s="99"/>
      <c r="W95" s="99"/>
      <c r="X95" s="99"/>
      <c r="Y95" s="99"/>
      <c r="Z95" s="99"/>
    </row>
    <row r="96" spans="1:26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113"/>
      <c r="M96" s="113"/>
      <c r="N96" s="113"/>
      <c r="O96" s="113"/>
      <c r="P96" s="113"/>
      <c r="Q96" s="113"/>
      <c r="R96" s="99"/>
      <c r="S96" s="99"/>
      <c r="T96" s="99"/>
      <c r="U96" s="99"/>
      <c r="V96" s="99"/>
      <c r="W96" s="99"/>
      <c r="X96" s="99"/>
      <c r="Y96" s="99"/>
      <c r="Z96" s="99"/>
    </row>
    <row r="97" spans="1:26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113"/>
      <c r="M97" s="113"/>
      <c r="N97" s="113"/>
      <c r="O97" s="113"/>
      <c r="P97" s="113"/>
      <c r="Q97" s="113"/>
      <c r="R97" s="99"/>
      <c r="S97" s="99"/>
      <c r="T97" s="99"/>
      <c r="U97" s="99"/>
      <c r="V97" s="99"/>
      <c r="W97" s="99"/>
      <c r="X97" s="99"/>
      <c r="Y97" s="99"/>
      <c r="Z97" s="99"/>
    </row>
    <row r="98" spans="1:26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113"/>
      <c r="M98" s="113"/>
      <c r="N98" s="113"/>
      <c r="O98" s="113"/>
      <c r="P98" s="113"/>
      <c r="Q98" s="113"/>
      <c r="R98" s="99"/>
      <c r="S98" s="99"/>
      <c r="T98" s="99"/>
      <c r="U98" s="99"/>
      <c r="V98" s="99"/>
      <c r="W98" s="99"/>
      <c r="X98" s="99"/>
      <c r="Y98" s="99"/>
      <c r="Z98" s="99"/>
    </row>
  </sheetData>
  <sheetProtection password="CF7A" sheet="1" objects="1" scenarios="1"/>
  <customSheetViews>
    <customSheetView guid="{88CDD111-9372-4879-9711-CC07122EF82D}" scale="87" hiddenColumns="1" topLeftCell="A10">
      <selection activeCell="W22" sqref="W22"/>
      <pageMargins left="0.16" right="0.13" top="0.19" bottom="0.21" header="0.16" footer="0.16"/>
      <pageSetup paperSize="9" orientation="portrait" verticalDpi="0" r:id="rId1"/>
    </customSheetView>
  </customSheetViews>
  <mergeCells count="242">
    <mergeCell ref="P90:Q90"/>
    <mergeCell ref="P91:Q91"/>
    <mergeCell ref="P92:Q92"/>
    <mergeCell ref="P93:Q93"/>
    <mergeCell ref="A83:I84"/>
    <mergeCell ref="J83:M84"/>
    <mergeCell ref="N83:O84"/>
    <mergeCell ref="P83:Q84"/>
    <mergeCell ref="A85:I85"/>
    <mergeCell ref="J85:M85"/>
    <mergeCell ref="N85:O85"/>
    <mergeCell ref="P85:Q85"/>
    <mergeCell ref="A90:I90"/>
    <mergeCell ref="J90:M90"/>
    <mergeCell ref="N90:O90"/>
    <mergeCell ref="A13:H13"/>
    <mergeCell ref="J13:K13"/>
    <mergeCell ref="L13:M13"/>
    <mergeCell ref="N13:O13"/>
    <mergeCell ref="P13:Q13"/>
    <mergeCell ref="A81:H81"/>
    <mergeCell ref="P86:Q86"/>
    <mergeCell ref="P87:Q87"/>
    <mergeCell ref="P88:Q88"/>
    <mergeCell ref="A14:H14"/>
    <mergeCell ref="J14:K14"/>
    <mergeCell ref="L14:M14"/>
    <mergeCell ref="N14:O14"/>
    <mergeCell ref="P14:Q14"/>
    <mergeCell ref="A15:H15"/>
    <mergeCell ref="J15:K15"/>
    <mergeCell ref="L15:M15"/>
    <mergeCell ref="N15:O15"/>
    <mergeCell ref="P15:Q15"/>
    <mergeCell ref="A16:H16"/>
    <mergeCell ref="J16:K16"/>
    <mergeCell ref="L16:M16"/>
    <mergeCell ref="N16:O16"/>
    <mergeCell ref="P16:Q16"/>
    <mergeCell ref="A11:H11"/>
    <mergeCell ref="J11:K11"/>
    <mergeCell ref="L11:M11"/>
    <mergeCell ref="N11:O11"/>
    <mergeCell ref="P11:Q11"/>
    <mergeCell ref="A12:H12"/>
    <mergeCell ref="J12:K12"/>
    <mergeCell ref="L12:M12"/>
    <mergeCell ref="N12:O12"/>
    <mergeCell ref="P12:Q12"/>
    <mergeCell ref="E1:O1"/>
    <mergeCell ref="E3:Q4"/>
    <mergeCell ref="E5:O5"/>
    <mergeCell ref="K6:P6"/>
    <mergeCell ref="A7:P7"/>
    <mergeCell ref="P5:R5"/>
    <mergeCell ref="A10:H10"/>
    <mergeCell ref="J10:K10"/>
    <mergeCell ref="L10:M10"/>
    <mergeCell ref="N10:O10"/>
    <mergeCell ref="P10:Q10"/>
    <mergeCell ref="A8:H9"/>
    <mergeCell ref="I8:I9"/>
    <mergeCell ref="J8:M8"/>
    <mergeCell ref="N8:Q8"/>
    <mergeCell ref="J9:K9"/>
    <mergeCell ref="L9:M9"/>
    <mergeCell ref="N9:O9"/>
    <mergeCell ref="P9:Q9"/>
    <mergeCell ref="A17:H17"/>
    <mergeCell ref="J17:K17"/>
    <mergeCell ref="L17:M17"/>
    <mergeCell ref="N17:O17"/>
    <mergeCell ref="P17:Q17"/>
    <mergeCell ref="A18:H18"/>
    <mergeCell ref="J18:K18"/>
    <mergeCell ref="L18:M18"/>
    <mergeCell ref="N18:O18"/>
    <mergeCell ref="P18:Q18"/>
    <mergeCell ref="A19:H19"/>
    <mergeCell ref="J19:K19"/>
    <mergeCell ref="L19:M19"/>
    <mergeCell ref="N19:O19"/>
    <mergeCell ref="P19:Q19"/>
    <mergeCell ref="A20:H20"/>
    <mergeCell ref="J20:K20"/>
    <mergeCell ref="L20:M20"/>
    <mergeCell ref="N20:O20"/>
    <mergeCell ref="P20:Q20"/>
    <mergeCell ref="A21:H21"/>
    <mergeCell ref="J21:K21"/>
    <mergeCell ref="L21:M21"/>
    <mergeCell ref="N21:O21"/>
    <mergeCell ref="P21:Q21"/>
    <mergeCell ref="A22:H22"/>
    <mergeCell ref="J22:K22"/>
    <mergeCell ref="L22:M22"/>
    <mergeCell ref="N22:O22"/>
    <mergeCell ref="P22:Q22"/>
    <mergeCell ref="A23:H23"/>
    <mergeCell ref="J23:K23"/>
    <mergeCell ref="L23:M23"/>
    <mergeCell ref="N23:O23"/>
    <mergeCell ref="P23:Q23"/>
    <mergeCell ref="A24:H24"/>
    <mergeCell ref="J24:K24"/>
    <mergeCell ref="L24:M24"/>
    <mergeCell ref="N24:O24"/>
    <mergeCell ref="P24:Q24"/>
    <mergeCell ref="A25:H25"/>
    <mergeCell ref="J25:K25"/>
    <mergeCell ref="L25:M25"/>
    <mergeCell ref="N25:O25"/>
    <mergeCell ref="P25:Q25"/>
    <mergeCell ref="A26:H26"/>
    <mergeCell ref="J26:K26"/>
    <mergeCell ref="L26:M26"/>
    <mergeCell ref="N26:O26"/>
    <mergeCell ref="P26:Q26"/>
    <mergeCell ref="A27:H27"/>
    <mergeCell ref="J27:K27"/>
    <mergeCell ref="L27:M27"/>
    <mergeCell ref="N27:O27"/>
    <mergeCell ref="P27:Q27"/>
    <mergeCell ref="A28:H28"/>
    <mergeCell ref="J28:K28"/>
    <mergeCell ref="L28:M28"/>
    <mergeCell ref="N28:O28"/>
    <mergeCell ref="P28:Q28"/>
    <mergeCell ref="A29:H29"/>
    <mergeCell ref="J29:K29"/>
    <mergeCell ref="L29:M29"/>
    <mergeCell ref="N29:O29"/>
    <mergeCell ref="P29:Q29"/>
    <mergeCell ref="A30:H30"/>
    <mergeCell ref="J30:K30"/>
    <mergeCell ref="L30:M30"/>
    <mergeCell ref="N30:O30"/>
    <mergeCell ref="P30:Q30"/>
    <mergeCell ref="A31:H31"/>
    <mergeCell ref="J31:K31"/>
    <mergeCell ref="L31:M31"/>
    <mergeCell ref="N31:O31"/>
    <mergeCell ref="P31:Q31"/>
    <mergeCell ref="A32:H32"/>
    <mergeCell ref="J32:K32"/>
    <mergeCell ref="L32:M32"/>
    <mergeCell ref="N32:O32"/>
    <mergeCell ref="P32:Q32"/>
    <mergeCell ref="A33:H33"/>
    <mergeCell ref="J33:K33"/>
    <mergeCell ref="L33:M33"/>
    <mergeCell ref="N33:O33"/>
    <mergeCell ref="P33:Q33"/>
    <mergeCell ref="A36:H37"/>
    <mergeCell ref="I36:I37"/>
    <mergeCell ref="J36:L36"/>
    <mergeCell ref="M36:O36"/>
    <mergeCell ref="P36:Q36"/>
    <mergeCell ref="A38:H38"/>
    <mergeCell ref="A34:H34"/>
    <mergeCell ref="J34:K34"/>
    <mergeCell ref="L34:M34"/>
    <mergeCell ref="N34:O34"/>
    <mergeCell ref="P34:Q34"/>
    <mergeCell ref="B35:O35"/>
    <mergeCell ref="A45:H45"/>
    <mergeCell ref="A46:Q46"/>
    <mergeCell ref="A47:Q47"/>
    <mergeCell ref="A48:P48"/>
    <mergeCell ref="E51:O51"/>
    <mergeCell ref="E52:Q53"/>
    <mergeCell ref="A39:H39"/>
    <mergeCell ref="A40:H40"/>
    <mergeCell ref="A41:H41"/>
    <mergeCell ref="A42:H42"/>
    <mergeCell ref="A43:H43"/>
    <mergeCell ref="A44:H44"/>
    <mergeCell ref="E54:O54"/>
    <mergeCell ref="P54:Q54"/>
    <mergeCell ref="K55:P55"/>
    <mergeCell ref="A56:Q56"/>
    <mergeCell ref="A57:H58"/>
    <mergeCell ref="I57:I58"/>
    <mergeCell ref="J57:L57"/>
    <mergeCell ref="M57:O57"/>
    <mergeCell ref="P57:Q57"/>
    <mergeCell ref="A59:H59"/>
    <mergeCell ref="A60:H60"/>
    <mergeCell ref="A61:H61"/>
    <mergeCell ref="A62:Q63"/>
    <mergeCell ref="A64:H65"/>
    <mergeCell ref="I64:I65"/>
    <mergeCell ref="J64:L64"/>
    <mergeCell ref="M64:O64"/>
    <mergeCell ref="P64:Q64"/>
    <mergeCell ref="A72:Q73"/>
    <mergeCell ref="A74:H75"/>
    <mergeCell ref="I74:I75"/>
    <mergeCell ref="J74:L74"/>
    <mergeCell ref="M74:O74"/>
    <mergeCell ref="P74:Q74"/>
    <mergeCell ref="A66:H66"/>
    <mergeCell ref="A67:H67"/>
    <mergeCell ref="A68:H68"/>
    <mergeCell ref="A69:H69"/>
    <mergeCell ref="A70:H70"/>
    <mergeCell ref="A71:H71"/>
    <mergeCell ref="A76:H76"/>
    <mergeCell ref="A77:H77"/>
    <mergeCell ref="A78:H78"/>
    <mergeCell ref="A79:H79"/>
    <mergeCell ref="A80:H80"/>
    <mergeCell ref="A82:Q82"/>
    <mergeCell ref="N88:O88"/>
    <mergeCell ref="A89:I89"/>
    <mergeCell ref="J89:M89"/>
    <mergeCell ref="N89:O89"/>
    <mergeCell ref="A86:I86"/>
    <mergeCell ref="J86:M86"/>
    <mergeCell ref="N86:O86"/>
    <mergeCell ref="A87:I87"/>
    <mergeCell ref="J87:M87"/>
    <mergeCell ref="N87:O87"/>
    <mergeCell ref="A88:I88"/>
    <mergeCell ref="J88:M88"/>
    <mergeCell ref="P89:Q89"/>
    <mergeCell ref="P95:Q95"/>
    <mergeCell ref="A94:I94"/>
    <mergeCell ref="J94:M94"/>
    <mergeCell ref="N94:O94"/>
    <mergeCell ref="A95:I95"/>
    <mergeCell ref="J95:M95"/>
    <mergeCell ref="N95:O95"/>
    <mergeCell ref="N91:O91"/>
    <mergeCell ref="A92:I92"/>
    <mergeCell ref="J92:M92"/>
    <mergeCell ref="N92:O92"/>
    <mergeCell ref="A93:I93"/>
    <mergeCell ref="J93:M93"/>
    <mergeCell ref="N93:O93"/>
    <mergeCell ref="J91:M91"/>
    <mergeCell ref="P94:Q94"/>
  </mergeCells>
  <pageMargins left="0.16" right="0.13" top="0.19" bottom="0.21" header="0.16" footer="0.16"/>
  <pageSetup paperSize="9" orientation="portrait" verticalDpi="203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Y114"/>
  <sheetViews>
    <sheetView topLeftCell="A43" zoomScaleNormal="100" workbookViewId="0">
      <selection activeCell="J58" sqref="J58"/>
    </sheetView>
  </sheetViews>
  <sheetFormatPr defaultRowHeight="14.8"/>
  <cols>
    <col min="1" max="1" width="4" customWidth="1"/>
    <col min="2" max="2" width="85.109375" customWidth="1"/>
    <col min="3" max="3" width="7.88671875" customWidth="1"/>
    <col min="4" max="4" width="9.5546875" customWidth="1"/>
    <col min="5" max="5" width="7.77734375" customWidth="1"/>
    <col min="6" max="6" width="8.6640625" customWidth="1"/>
    <col min="7" max="7" width="10.109375" customWidth="1"/>
    <col min="8" max="8" width="10.88671875" customWidth="1"/>
    <col min="9" max="9" width="9.21875" customWidth="1"/>
    <col min="10" max="10" width="7.6640625" customWidth="1"/>
    <col min="11" max="19" width="10.21875" customWidth="1"/>
    <col min="20" max="20" width="10.21875" style="32" customWidth="1"/>
    <col min="21" max="22" width="8.44140625" customWidth="1"/>
    <col min="23" max="23" width="24.77734375" bestFit="1" customWidth="1"/>
    <col min="24" max="24" width="9.5546875" customWidth="1"/>
    <col min="25" max="26" width="10.5546875" customWidth="1"/>
    <col min="27" max="27" width="10.5546875" style="32" customWidth="1"/>
    <col min="28" max="28" width="7.77734375" customWidth="1"/>
    <col min="29" max="29" width="9.77734375" bestFit="1" customWidth="1"/>
    <col min="30" max="31" width="7.21875" customWidth="1"/>
    <col min="32" max="32" width="8.44140625" customWidth="1"/>
    <col min="33" max="33" width="8" customWidth="1"/>
    <col min="34" max="34" width="8.77734375" customWidth="1"/>
    <col min="35" max="35" width="7.33203125" customWidth="1"/>
    <col min="36" max="36" width="28.77734375" customWidth="1"/>
    <col min="37" max="37" width="8.44140625" customWidth="1"/>
    <col min="38" max="38" width="10.5546875" customWidth="1"/>
    <col min="39" max="39" width="9.109375" customWidth="1"/>
    <col min="40" max="40" width="7.6640625" customWidth="1"/>
    <col min="41" max="41" width="9.77734375" bestFit="1" customWidth="1"/>
    <col min="42" max="44" width="7.109375" customWidth="1"/>
    <col min="45" max="45" width="9.88671875" customWidth="1"/>
    <col min="46" max="47" width="8.6640625" customWidth="1"/>
    <col min="48" max="48" width="22.44140625" bestFit="1" customWidth="1"/>
    <col min="49" max="51" width="8.88671875" style="32"/>
    <col min="52" max="52" width="10.21875" style="32" customWidth="1"/>
    <col min="53" max="53" width="9.5546875" customWidth="1"/>
    <col min="55" max="55" width="22.44140625" bestFit="1" customWidth="1"/>
  </cols>
  <sheetData>
    <row r="1" spans="1:77" ht="15.45" thickBot="1">
      <c r="A1" s="32"/>
      <c r="B1" s="32"/>
      <c r="C1" s="32"/>
      <c r="D1" s="32"/>
      <c r="E1" s="32"/>
      <c r="F1" s="32"/>
      <c r="G1" s="32" t="s">
        <v>132</v>
      </c>
      <c r="H1" s="32" t="s">
        <v>133</v>
      </c>
      <c r="I1" s="32" t="s">
        <v>134</v>
      </c>
      <c r="J1" s="32"/>
      <c r="K1" s="32"/>
      <c r="L1" s="32"/>
      <c r="M1" s="32"/>
      <c r="N1" s="32"/>
      <c r="O1" s="32"/>
      <c r="P1" s="32"/>
      <c r="Q1" s="32"/>
      <c r="R1" s="32"/>
      <c r="S1" s="32"/>
      <c r="V1" s="49" t="s">
        <v>621</v>
      </c>
      <c r="W1" s="49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BA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ht="18.649999999999999">
      <c r="A2" s="32"/>
      <c r="B2" s="32"/>
      <c r="C2" s="32"/>
      <c r="D2" s="32"/>
      <c r="E2" s="32" t="s">
        <v>135</v>
      </c>
      <c r="F2" s="38">
        <v>0.5</v>
      </c>
      <c r="G2" s="17">
        <f>Цены1!M4</f>
        <v>83.033766233766229</v>
      </c>
      <c r="H2" s="17">
        <f>Цены1!N4</f>
        <v>3.85</v>
      </c>
      <c r="I2" s="17">
        <f>Цены1!O4</f>
        <v>319.68</v>
      </c>
      <c r="J2" s="32"/>
      <c r="K2" s="589" t="s">
        <v>620</v>
      </c>
      <c r="L2" s="589"/>
      <c r="M2" s="589"/>
      <c r="N2" s="589"/>
      <c r="O2" s="32"/>
      <c r="P2" s="32"/>
      <c r="Q2" s="32"/>
      <c r="R2" s="32"/>
      <c r="S2" s="32"/>
      <c r="U2" s="278" t="s">
        <v>123</v>
      </c>
      <c r="V2" s="279"/>
      <c r="W2" s="280"/>
      <c r="X2" s="280"/>
      <c r="Y2" s="280"/>
      <c r="Z2" s="281"/>
      <c r="AA2" s="272"/>
      <c r="AB2" s="32"/>
      <c r="AC2" s="32"/>
      <c r="AD2" s="38"/>
      <c r="AE2" s="38"/>
      <c r="AF2" s="38"/>
      <c r="AG2" s="38"/>
      <c r="AH2" s="38"/>
      <c r="AI2" s="38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BA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</row>
    <row r="3" spans="1:77">
      <c r="A3" s="32"/>
      <c r="B3" s="32"/>
      <c r="C3" s="32"/>
      <c r="D3" s="32"/>
      <c r="E3" s="32"/>
      <c r="F3" s="38">
        <v>0.7</v>
      </c>
      <c r="G3" s="17">
        <f>Цены1!M5</f>
        <v>87.15789473684211</v>
      </c>
      <c r="H3" s="17">
        <f>Цены1!N5</f>
        <v>5.7</v>
      </c>
      <c r="I3" s="17">
        <f>Цены1!O5</f>
        <v>496.80000000000007</v>
      </c>
      <c r="J3" s="32"/>
      <c r="K3" s="589"/>
      <c r="L3" s="589"/>
      <c r="M3" s="589"/>
      <c r="N3" s="589"/>
      <c r="O3" s="32"/>
      <c r="P3" s="32"/>
      <c r="Q3" s="32"/>
      <c r="R3" s="32"/>
      <c r="S3" s="32"/>
      <c r="U3" s="282" t="s">
        <v>124</v>
      </c>
      <c r="V3" s="272"/>
      <c r="W3" s="272"/>
      <c r="X3" s="283">
        <f>Цены1!E39</f>
        <v>80</v>
      </c>
      <c r="Y3" s="272"/>
      <c r="Z3" s="273"/>
      <c r="AA3" s="272"/>
      <c r="AB3" s="32"/>
      <c r="AC3" s="32"/>
      <c r="AD3" s="38"/>
      <c r="AE3" s="38"/>
      <c r="AF3" s="38"/>
      <c r="AG3" s="38"/>
      <c r="AH3" s="38"/>
      <c r="AI3" s="38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BA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</row>
    <row r="4" spans="1:77">
      <c r="A4" s="32"/>
      <c r="B4" s="32"/>
      <c r="C4" s="32"/>
      <c r="D4" s="32"/>
      <c r="E4" s="32"/>
      <c r="F4" s="38">
        <v>1</v>
      </c>
      <c r="G4" s="17">
        <f>Цены1!M6</f>
        <v>0</v>
      </c>
      <c r="H4" s="17">
        <f>Цены1!N6</f>
        <v>0</v>
      </c>
      <c r="I4" s="17">
        <f>Цены1!O6</f>
        <v>0</v>
      </c>
      <c r="J4" s="32"/>
      <c r="K4" s="32"/>
      <c r="L4" s="32"/>
      <c r="M4" s="32"/>
      <c r="N4" s="32"/>
      <c r="O4" s="32"/>
      <c r="P4" s="32"/>
      <c r="Q4" s="32"/>
      <c r="R4" s="32"/>
      <c r="S4" s="32"/>
      <c r="U4" s="282" t="s">
        <v>125</v>
      </c>
      <c r="V4" s="272"/>
      <c r="W4" s="272"/>
      <c r="X4" s="283">
        <f>Цены1!E40</f>
        <v>7.5</v>
      </c>
      <c r="Y4" s="272"/>
      <c r="Z4" s="273"/>
      <c r="AA4" s="272"/>
      <c r="AB4" s="32"/>
      <c r="AC4" s="32"/>
      <c r="AD4" s="38"/>
      <c r="AE4" s="38"/>
      <c r="AF4" s="38"/>
      <c r="AG4" s="38"/>
      <c r="AH4" s="38"/>
      <c r="AI4" s="38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BA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</row>
    <row r="5" spans="1:77">
      <c r="A5" s="32"/>
      <c r="B5" s="32"/>
      <c r="C5" s="32"/>
      <c r="D5" s="32"/>
      <c r="E5" s="32"/>
      <c r="F5" s="38">
        <v>1.2</v>
      </c>
      <c r="G5" s="17">
        <f>Цены1!M7</f>
        <v>89.533678756476675</v>
      </c>
      <c r="H5" s="17">
        <f>Цены1!N7</f>
        <v>9.65</v>
      </c>
      <c r="I5" s="17">
        <f>Цены1!O7</f>
        <v>864</v>
      </c>
      <c r="J5" s="17">
        <f>'[1]цены '!H38</f>
        <v>7</v>
      </c>
      <c r="K5" s="32"/>
      <c r="L5" s="32"/>
      <c r="M5" s="32"/>
      <c r="N5" s="32"/>
      <c r="O5" s="32"/>
      <c r="P5" s="32"/>
      <c r="Q5" s="32"/>
      <c r="R5" s="32"/>
      <c r="S5" s="32"/>
      <c r="U5" s="282" t="s">
        <v>126</v>
      </c>
      <c r="V5" s="272"/>
      <c r="W5" s="272"/>
      <c r="X5" s="283">
        <f>Цены1!E41</f>
        <v>6.5</v>
      </c>
      <c r="Y5" s="272"/>
      <c r="Z5" s="273"/>
      <c r="AA5" s="272"/>
      <c r="AB5" s="32"/>
      <c r="AC5" s="32"/>
      <c r="AD5" s="38"/>
      <c r="AE5" s="38"/>
      <c r="AF5" s="38"/>
      <c r="AG5" s="38"/>
      <c r="AH5" s="38"/>
      <c r="AI5" s="38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BA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</row>
    <row r="6" spans="1:77">
      <c r="A6" s="32"/>
      <c r="B6" s="32"/>
      <c r="C6" s="32"/>
      <c r="D6" s="32"/>
      <c r="E6" s="32"/>
      <c r="F6" s="38">
        <v>2</v>
      </c>
      <c r="G6" s="17">
        <f>Цены1!M8</f>
        <v>82.8</v>
      </c>
      <c r="H6" s="17">
        <f>Цены1!N8</f>
        <v>16</v>
      </c>
      <c r="I6" s="17">
        <f>Цены1!O8</f>
        <v>1324.8</v>
      </c>
      <c r="J6" s="32">
        <v>9</v>
      </c>
      <c r="K6" s="32"/>
      <c r="L6" s="32"/>
      <c r="M6" s="32"/>
      <c r="N6" s="32"/>
      <c r="O6" s="32"/>
      <c r="P6" s="32"/>
      <c r="Q6" s="32"/>
      <c r="R6" s="32"/>
      <c r="S6" s="32"/>
      <c r="U6" s="282" t="s">
        <v>127</v>
      </c>
      <c r="V6" s="272"/>
      <c r="W6" s="272"/>
      <c r="X6" s="283">
        <f>Цены1!E42</f>
        <v>3</v>
      </c>
      <c r="Y6" s="272"/>
      <c r="Z6" s="273"/>
      <c r="AA6" s="272"/>
      <c r="AB6" s="32"/>
      <c r="AC6" s="32"/>
      <c r="AD6" s="39"/>
      <c r="AE6" s="39"/>
      <c r="AF6" s="39"/>
      <c r="AG6" s="39"/>
      <c r="AH6" s="39"/>
      <c r="AI6" s="39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BA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</row>
    <row r="7" spans="1:77">
      <c r="A7" s="32"/>
      <c r="B7" s="32"/>
      <c r="C7" s="32"/>
      <c r="D7" s="32"/>
      <c r="E7" s="32"/>
      <c r="F7" s="38"/>
      <c r="G7" s="17">
        <f>Цены1!M9</f>
        <v>0</v>
      </c>
      <c r="H7" s="17">
        <f>Цены1!N9</f>
        <v>0</v>
      </c>
      <c r="I7" s="17">
        <f>Цены1!O9</f>
        <v>0</v>
      </c>
      <c r="J7" s="32"/>
      <c r="K7" s="32"/>
      <c r="L7" s="32"/>
      <c r="M7" s="32"/>
      <c r="N7" s="32"/>
      <c r="O7" s="32"/>
      <c r="P7" s="32"/>
      <c r="Q7" s="32"/>
      <c r="R7" s="32"/>
      <c r="S7" s="32"/>
      <c r="U7" s="282" t="s">
        <v>658</v>
      </c>
      <c r="V7" s="272"/>
      <c r="W7" s="272"/>
      <c r="X7" s="283">
        <f>Цены1!E43</f>
        <v>276.92307692307691</v>
      </c>
      <c r="Y7" s="272"/>
      <c r="Z7" s="273">
        <f>X7*1.1/0.85</f>
        <v>358.37104072398193</v>
      </c>
      <c r="AA7" s="272"/>
      <c r="AB7" s="32"/>
      <c r="AC7" s="32"/>
      <c r="AD7" s="39"/>
      <c r="AE7" s="39"/>
      <c r="AF7" s="39"/>
      <c r="AG7" s="39"/>
      <c r="AH7" s="39"/>
      <c r="AI7" s="39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BA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</row>
    <row r="8" spans="1:77">
      <c r="A8" s="32"/>
      <c r="B8" s="32"/>
      <c r="C8" s="32"/>
      <c r="D8" s="32"/>
      <c r="E8" s="32" t="s">
        <v>136</v>
      </c>
      <c r="F8" s="38">
        <v>0.5</v>
      </c>
      <c r="G8" s="17">
        <f>Цены1!M10</f>
        <v>92.783505154639172</v>
      </c>
      <c r="H8" s="17">
        <f>Цены1!N10</f>
        <v>3.88</v>
      </c>
      <c r="I8" s="17">
        <f>Цены1!O10</f>
        <v>360</v>
      </c>
      <c r="J8" s="32"/>
      <c r="K8" s="32"/>
      <c r="L8" s="32"/>
      <c r="M8" s="32"/>
      <c r="N8" s="32"/>
      <c r="O8" s="32"/>
      <c r="P8" s="32"/>
      <c r="Q8" s="32"/>
      <c r="R8" s="32"/>
      <c r="S8" s="32"/>
      <c r="U8" s="282" t="s">
        <v>129</v>
      </c>
      <c r="V8" s="272"/>
      <c r="W8" s="272"/>
      <c r="X8" s="283">
        <f>Цены1!E44</f>
        <v>1.08</v>
      </c>
      <c r="Y8" s="283">
        <v>1</v>
      </c>
      <c r="Z8" s="273"/>
      <c r="AA8" s="272"/>
      <c r="AB8" s="32"/>
      <c r="AC8" s="32"/>
      <c r="AD8" s="39"/>
      <c r="AE8" s="39"/>
      <c r="AF8" s="39"/>
      <c r="AG8" s="39"/>
      <c r="AH8" s="39"/>
      <c r="AI8" s="39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BA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</row>
    <row r="9" spans="1:77">
      <c r="A9" s="32"/>
      <c r="B9" s="32"/>
      <c r="C9" s="32"/>
      <c r="D9" s="32"/>
      <c r="E9" s="32"/>
      <c r="F9" s="38">
        <v>0.6</v>
      </c>
      <c r="G9" s="17">
        <f>Цены1!M11</f>
        <v>0</v>
      </c>
      <c r="H9" s="17">
        <f>Цены1!N11</f>
        <v>0</v>
      </c>
      <c r="I9" s="17">
        <f>Цены1!O11</f>
        <v>0</v>
      </c>
      <c r="J9" s="32"/>
      <c r="K9" s="32"/>
      <c r="L9" s="32"/>
      <c r="M9" s="32"/>
      <c r="N9" s="32"/>
      <c r="O9" s="32"/>
      <c r="P9" s="32"/>
      <c r="Q9" s="32"/>
      <c r="R9" s="32"/>
      <c r="S9" s="32"/>
      <c r="U9" s="282" t="s">
        <v>130</v>
      </c>
      <c r="V9" s="272"/>
      <c r="W9" s="272"/>
      <c r="X9" s="283">
        <f>Цены1!E48</f>
        <v>320.21846153846161</v>
      </c>
      <c r="Y9" s="272"/>
      <c r="Z9" s="273"/>
      <c r="AA9" s="27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BA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</row>
    <row r="10" spans="1:77">
      <c r="A10" s="32"/>
      <c r="B10" s="32"/>
      <c r="C10" s="32"/>
      <c r="D10" s="32"/>
      <c r="E10" s="32"/>
      <c r="F10" s="38">
        <v>0.7</v>
      </c>
      <c r="G10" s="17">
        <f>Цены1!M12</f>
        <v>116</v>
      </c>
      <c r="H10" s="17">
        <f>Цены1!N12</f>
        <v>4.5999999999999996</v>
      </c>
      <c r="I10" s="17">
        <f>Цены1!O12</f>
        <v>533.59999999999991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U10" s="282" t="s">
        <v>131</v>
      </c>
      <c r="V10" s="272"/>
      <c r="W10" s="272"/>
      <c r="X10" s="283">
        <f>Цены1!E46</f>
        <v>294</v>
      </c>
      <c r="Y10" s="272"/>
      <c r="Z10" s="273"/>
      <c r="AA10" s="27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BA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7" s="32" customFormat="1" ht="15.45" thickBot="1">
      <c r="F11" s="38">
        <v>0.8</v>
      </c>
      <c r="G11" s="17">
        <f>Цены1!M13</f>
        <v>132</v>
      </c>
      <c r="H11" s="17">
        <f>Цены1!N13</f>
        <v>6.3</v>
      </c>
      <c r="I11" s="17">
        <f>Цены1!O13</f>
        <v>831.6</v>
      </c>
      <c r="U11" s="284"/>
      <c r="V11" s="285"/>
      <c r="W11" s="285"/>
      <c r="X11" s="285"/>
      <c r="Y11" s="285"/>
      <c r="Z11" s="286"/>
      <c r="AA11" s="272"/>
    </row>
    <row r="12" spans="1:77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U12" s="32"/>
      <c r="V12" s="32"/>
      <c r="W12" s="32"/>
      <c r="X12" s="32"/>
      <c r="Y12" s="32"/>
      <c r="Z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BA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>
      <c r="A13" s="32"/>
      <c r="B13" s="32"/>
      <c r="C13" s="32"/>
      <c r="D13" s="32"/>
      <c r="E13" s="32" t="s">
        <v>137</v>
      </c>
      <c r="F13" s="32"/>
      <c r="G13" s="32"/>
      <c r="H13" s="288">
        <v>30</v>
      </c>
      <c r="I13" s="289">
        <v>20</v>
      </c>
      <c r="J13" s="32">
        <v>10</v>
      </c>
      <c r="K13" s="32"/>
      <c r="L13" s="32"/>
      <c r="M13" s="32"/>
      <c r="N13" s="32"/>
      <c r="O13" s="32"/>
      <c r="P13" s="32"/>
      <c r="Q13" s="32"/>
      <c r="R13" s="32"/>
      <c r="S13" s="32"/>
      <c r="U13" s="32"/>
      <c r="V13" s="32"/>
      <c r="W13" s="32"/>
      <c r="X13" s="32"/>
      <c r="Y13" s="32"/>
      <c r="Z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BA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15.45" thickBo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U14" s="32"/>
      <c r="V14" s="32"/>
      <c r="W14" s="32" t="s">
        <v>439</v>
      </c>
      <c r="X14" s="32"/>
      <c r="Y14" s="32"/>
      <c r="Z14" s="32"/>
      <c r="AB14" s="32"/>
      <c r="AC14" s="32"/>
      <c r="AD14" s="32"/>
      <c r="AE14" s="32"/>
      <c r="AF14" s="32"/>
      <c r="AG14" s="32"/>
      <c r="AH14" s="32"/>
      <c r="AI14" s="32"/>
      <c r="AJ14" s="32" t="s">
        <v>440</v>
      </c>
      <c r="AK14" s="32"/>
      <c r="AL14" s="32"/>
      <c r="AM14" s="32"/>
      <c r="AN14" s="32"/>
      <c r="AO14" s="32" t="s">
        <v>441</v>
      </c>
      <c r="AP14" s="32"/>
      <c r="AQ14" s="32"/>
      <c r="AR14" s="32"/>
      <c r="AS14" s="32"/>
      <c r="AT14" s="32" t="s">
        <v>442</v>
      </c>
      <c r="AU14" s="32"/>
      <c r="AV14" s="32" t="s">
        <v>443</v>
      </c>
      <c r="AZ14" s="32" t="s">
        <v>444</v>
      </c>
      <c r="BA14" s="32" t="s">
        <v>444</v>
      </c>
      <c r="BC14" s="32" t="s">
        <v>445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ht="59.15">
      <c r="A15" s="590" t="s">
        <v>0</v>
      </c>
      <c r="B15" s="592" t="s">
        <v>1</v>
      </c>
      <c r="C15" s="144"/>
      <c r="D15" s="585" t="s">
        <v>446</v>
      </c>
      <c r="E15" s="585" t="s">
        <v>108</v>
      </c>
      <c r="F15" s="585" t="s">
        <v>109</v>
      </c>
      <c r="G15" s="585" t="s">
        <v>110</v>
      </c>
      <c r="H15" s="585" t="s">
        <v>111</v>
      </c>
      <c r="I15" s="586" t="s">
        <v>112</v>
      </c>
      <c r="J15" s="585" t="s">
        <v>113</v>
      </c>
      <c r="K15" s="586" t="s">
        <v>114</v>
      </c>
      <c r="L15" s="586" t="s">
        <v>115</v>
      </c>
      <c r="M15" s="586" t="s">
        <v>447</v>
      </c>
      <c r="N15" s="586" t="s">
        <v>116</v>
      </c>
      <c r="O15" s="586" t="s">
        <v>117</v>
      </c>
      <c r="P15" s="588" t="s">
        <v>448</v>
      </c>
      <c r="Q15" s="582"/>
      <c r="R15" s="582"/>
      <c r="S15" s="582"/>
      <c r="T15" s="582"/>
      <c r="U15" s="582"/>
      <c r="V15" s="136"/>
      <c r="W15" s="32"/>
      <c r="X15" s="32"/>
      <c r="Y15" s="32"/>
      <c r="Z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136" t="s">
        <v>116</v>
      </c>
      <c r="AX15" s="136" t="s">
        <v>117</v>
      </c>
      <c r="AY15" s="141" t="s">
        <v>480</v>
      </c>
      <c r="AZ15" s="136" t="s">
        <v>482</v>
      </c>
      <c r="BA15" s="32" t="s">
        <v>145</v>
      </c>
      <c r="BB15" s="141" t="s">
        <v>483</v>
      </c>
      <c r="BC15" s="32" t="s">
        <v>674</v>
      </c>
      <c r="BD15" s="32"/>
      <c r="BE15" s="32" t="s">
        <v>673</v>
      </c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ht="27" customHeight="1" thickBot="1">
      <c r="A16" s="591"/>
      <c r="B16" s="593"/>
      <c r="C16" s="145" t="s">
        <v>2</v>
      </c>
      <c r="D16" s="585"/>
      <c r="E16" s="585"/>
      <c r="F16" s="585"/>
      <c r="G16" s="585"/>
      <c r="H16" s="585"/>
      <c r="I16" s="587"/>
      <c r="J16" s="585"/>
      <c r="K16" s="587"/>
      <c r="L16" s="587"/>
      <c r="M16" s="587"/>
      <c r="N16" s="587"/>
      <c r="O16" s="587"/>
      <c r="P16" s="146"/>
      <c r="Q16" s="146"/>
      <c r="R16" s="146"/>
      <c r="S16" s="146"/>
      <c r="T16" s="146"/>
      <c r="U16" s="32"/>
      <c r="V16" s="32"/>
      <c r="W16" s="32"/>
      <c r="X16" s="32"/>
      <c r="Y16" s="32"/>
      <c r="Z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BA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>
      <c r="A17" s="32"/>
      <c r="B17" s="32"/>
      <c r="C17" s="32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32"/>
      <c r="V17" s="32"/>
      <c r="W17" s="32"/>
      <c r="X17" s="32"/>
      <c r="Y17" s="32"/>
      <c r="Z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BA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ht="18.649999999999999">
      <c r="A18" s="148"/>
      <c r="B18" s="149" t="s">
        <v>449</v>
      </c>
      <c r="C18" s="150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32"/>
      <c r="V18" s="32"/>
      <c r="W18" s="32"/>
      <c r="X18" s="32"/>
      <c r="Y18" s="32"/>
      <c r="Z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BA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 ht="16.100000000000001">
      <c r="A19" s="148" t="s">
        <v>43</v>
      </c>
      <c r="B19" s="151" t="s">
        <v>450</v>
      </c>
      <c r="C19" s="150" t="s">
        <v>4</v>
      </c>
      <c r="D19" s="137">
        <v>1.6500000000000001E-2</v>
      </c>
      <c r="E19" s="46">
        <v>15</v>
      </c>
      <c r="F19" s="46">
        <f>(100-E19)/100</f>
        <v>0.85</v>
      </c>
      <c r="G19" s="46">
        <v>1.1399999999999999</v>
      </c>
      <c r="H19" s="46">
        <v>1.1000000000000001</v>
      </c>
      <c r="I19" s="46">
        <v>1</v>
      </c>
      <c r="J19" s="46">
        <v>1.2</v>
      </c>
      <c r="K19" s="46">
        <v>3</v>
      </c>
      <c r="L19" s="46">
        <v>1.5</v>
      </c>
      <c r="M19" s="46">
        <f>CEILING(D19*2*L19*$X$10,1)</f>
        <v>15</v>
      </c>
      <c r="N19" s="46">
        <f>CEILING(D19*$I$6,1)</f>
        <v>22</v>
      </c>
      <c r="O19" s="46">
        <f>D19*$I$13*$H$6</f>
        <v>5.28</v>
      </c>
      <c r="P19" s="46"/>
      <c r="Q19" s="46"/>
      <c r="R19" s="46"/>
      <c r="S19" s="46"/>
      <c r="T19" s="46"/>
      <c r="U19" s="32"/>
      <c r="V19" s="32"/>
      <c r="W19" s="32"/>
      <c r="X19" s="32"/>
      <c r="Y19" s="32"/>
      <c r="Z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46">
        <f>CEILING($D19*$I$6,1)</f>
        <v>22</v>
      </c>
      <c r="AX19" s="46">
        <f t="shared" ref="AX19:AX30" si="0">$D19*$I$13*$J$6*$J19</f>
        <v>3.5640000000000001</v>
      </c>
      <c r="AY19" s="46">
        <f>AX19+AW19</f>
        <v>25.564</v>
      </c>
      <c r="AZ19" s="32">
        <f>CEILING(AY19*$G19*$I19,1)+$K19</f>
        <v>33</v>
      </c>
      <c r="BA19" s="17">
        <f>CEILING(AZ19*$H19/$F19,1)</f>
        <v>43</v>
      </c>
      <c r="BB19">
        <f>AZ19+M19</f>
        <v>48</v>
      </c>
      <c r="BC19" s="139">
        <f>CEILING(BB19*$H19/$F19,1)</f>
        <v>63</v>
      </c>
      <c r="BD19" s="32">
        <f>AZ19*H19/F19</f>
        <v>42.705882352941181</v>
      </c>
      <c r="BE19" s="288">
        <f>BA19+M19</f>
        <v>58</v>
      </c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 ht="16.100000000000001">
      <c r="A20" s="148" t="s">
        <v>29</v>
      </c>
      <c r="B20" s="151" t="s">
        <v>451</v>
      </c>
      <c r="C20" s="150" t="s">
        <v>4</v>
      </c>
      <c r="D20" s="137">
        <v>1.9300000000000001E-2</v>
      </c>
      <c r="E20" s="46">
        <v>15</v>
      </c>
      <c r="F20" s="46">
        <f t="shared" ref="F20:F30" si="1">(100-E20)/100</f>
        <v>0.85</v>
      </c>
      <c r="G20" s="46">
        <v>1.1399999999999999</v>
      </c>
      <c r="H20" s="46">
        <v>1.1000000000000001</v>
      </c>
      <c r="I20" s="46">
        <v>1</v>
      </c>
      <c r="J20" s="46">
        <v>1.2</v>
      </c>
      <c r="K20" s="46">
        <v>3</v>
      </c>
      <c r="L20" s="46">
        <v>1.5</v>
      </c>
      <c r="M20" s="46">
        <f t="shared" ref="M20:M30" si="2">CEILING(D20*2*L20*$X$10,1)</f>
        <v>18</v>
      </c>
      <c r="N20" s="46">
        <f t="shared" ref="N20:N29" si="3">CEILING(D20*$I$6,1)</f>
        <v>26</v>
      </c>
      <c r="O20" s="46">
        <f t="shared" ref="O20:O30" si="4">D20*$I$13*$H$6</f>
        <v>6.1760000000000002</v>
      </c>
      <c r="P20" s="46"/>
      <c r="Q20" s="46"/>
      <c r="R20" s="46"/>
      <c r="S20" s="46"/>
      <c r="T20" s="46"/>
      <c r="U20" s="32"/>
      <c r="V20" s="32"/>
      <c r="W20" s="32"/>
      <c r="X20" s="32"/>
      <c r="Y20" s="32"/>
      <c r="Z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46">
        <f t="shared" ref="AW20:AW30" si="5">CEILING($D20*$I$6,1)</f>
        <v>26</v>
      </c>
      <c r="AX20" s="46">
        <f t="shared" si="0"/>
        <v>4.1688000000000001</v>
      </c>
      <c r="AY20" s="46">
        <f t="shared" ref="AY20:AY30" si="6">AX20+AW20</f>
        <v>30.168800000000001</v>
      </c>
      <c r="AZ20" s="32">
        <f t="shared" ref="AZ20:AZ30" si="7">CEILING(AY20*$G20*$I20,1)+$K20</f>
        <v>38</v>
      </c>
      <c r="BA20" s="17">
        <f t="shared" ref="BA20:BA30" si="8">CEILING(AZ20*$H20/$F20,1)</f>
        <v>50</v>
      </c>
      <c r="BB20" s="32">
        <f t="shared" ref="BB20:BB30" si="9">AZ20+M20</f>
        <v>56</v>
      </c>
      <c r="BC20" s="139">
        <f>CEILING(BB20*$H20/$F20,1)</f>
        <v>73</v>
      </c>
      <c r="BD20" s="32"/>
      <c r="BE20" s="288">
        <f t="shared" ref="BE20:BE30" si="10">BA20+M20</f>
        <v>68</v>
      </c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ht="16.100000000000001">
      <c r="A21" s="148" t="s">
        <v>31</v>
      </c>
      <c r="B21" s="151" t="s">
        <v>452</v>
      </c>
      <c r="C21" s="150" t="s">
        <v>4</v>
      </c>
      <c r="D21" s="137">
        <v>2.1999999999999999E-2</v>
      </c>
      <c r="E21" s="46">
        <v>15</v>
      </c>
      <c r="F21" s="46">
        <f t="shared" si="1"/>
        <v>0.85</v>
      </c>
      <c r="G21" s="46">
        <v>1.1399999999999999</v>
      </c>
      <c r="H21" s="46">
        <v>1.1000000000000001</v>
      </c>
      <c r="I21" s="46">
        <v>1</v>
      </c>
      <c r="J21" s="46">
        <v>1.2</v>
      </c>
      <c r="K21" s="46">
        <v>3</v>
      </c>
      <c r="L21" s="46">
        <v>1.5</v>
      </c>
      <c r="M21" s="46">
        <f t="shared" si="2"/>
        <v>20</v>
      </c>
      <c r="N21" s="46">
        <f t="shared" si="3"/>
        <v>30</v>
      </c>
      <c r="O21" s="46">
        <f t="shared" si="4"/>
        <v>7.0399999999999991</v>
      </c>
      <c r="P21" s="46"/>
      <c r="Q21" s="46"/>
      <c r="R21" s="46"/>
      <c r="S21" s="46"/>
      <c r="T21" s="46"/>
      <c r="U21" s="32"/>
      <c r="V21" s="32"/>
      <c r="W21" s="32"/>
      <c r="X21" s="32"/>
      <c r="Y21" s="32"/>
      <c r="Z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46">
        <f t="shared" si="5"/>
        <v>30</v>
      </c>
      <c r="AX21" s="46">
        <f t="shared" si="0"/>
        <v>4.7519999999999989</v>
      </c>
      <c r="AY21" s="46">
        <f t="shared" si="6"/>
        <v>34.751999999999995</v>
      </c>
      <c r="AZ21" s="32">
        <f t="shared" si="7"/>
        <v>43</v>
      </c>
      <c r="BA21" s="17">
        <f t="shared" si="8"/>
        <v>56</v>
      </c>
      <c r="BB21" s="32">
        <f t="shared" si="9"/>
        <v>63</v>
      </c>
      <c r="BC21" s="139">
        <f t="shared" ref="BC21:BC30" si="11">CEILING(BB21*$H21/$F21,1)</f>
        <v>82</v>
      </c>
      <c r="BD21" s="32"/>
      <c r="BE21" s="288">
        <f t="shared" si="10"/>
        <v>76</v>
      </c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ht="16.100000000000001">
      <c r="A22" s="148" t="s">
        <v>33</v>
      </c>
      <c r="B22" s="151" t="s">
        <v>453</v>
      </c>
      <c r="C22" s="150" t="s">
        <v>4</v>
      </c>
      <c r="D22" s="137">
        <v>2.4799999999999999E-2</v>
      </c>
      <c r="E22" s="46">
        <v>15</v>
      </c>
      <c r="F22" s="46">
        <f t="shared" si="1"/>
        <v>0.85</v>
      </c>
      <c r="G22" s="46">
        <v>1.1399999999999999</v>
      </c>
      <c r="H22" s="46">
        <v>1.1000000000000001</v>
      </c>
      <c r="I22" s="46">
        <v>1</v>
      </c>
      <c r="J22" s="46">
        <v>1.2</v>
      </c>
      <c r="K22" s="46">
        <v>4</v>
      </c>
      <c r="L22" s="46">
        <v>1.5</v>
      </c>
      <c r="M22" s="46">
        <f t="shared" si="2"/>
        <v>22</v>
      </c>
      <c r="N22" s="46">
        <f t="shared" si="3"/>
        <v>33</v>
      </c>
      <c r="O22" s="46">
        <f t="shared" si="4"/>
        <v>7.9359999999999999</v>
      </c>
      <c r="P22" s="46"/>
      <c r="Q22" s="46"/>
      <c r="R22" s="46"/>
      <c r="S22" s="46"/>
      <c r="T22" s="46"/>
      <c r="U22" s="32"/>
      <c r="V22" s="32"/>
      <c r="W22" s="32"/>
      <c r="X22" s="32"/>
      <c r="Y22" s="32"/>
      <c r="Z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46">
        <f t="shared" si="5"/>
        <v>33</v>
      </c>
      <c r="AX22" s="46">
        <f t="shared" si="0"/>
        <v>5.3568000000000007</v>
      </c>
      <c r="AY22" s="46">
        <f t="shared" si="6"/>
        <v>38.3568</v>
      </c>
      <c r="AZ22" s="32">
        <f t="shared" si="7"/>
        <v>48</v>
      </c>
      <c r="BA22" s="17">
        <f t="shared" si="8"/>
        <v>63</v>
      </c>
      <c r="BB22" s="32">
        <f t="shared" si="9"/>
        <v>70</v>
      </c>
      <c r="BC22" s="139">
        <f t="shared" si="11"/>
        <v>91</v>
      </c>
      <c r="BD22" s="32"/>
      <c r="BE22" s="288">
        <f t="shared" si="10"/>
        <v>85</v>
      </c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 ht="16.100000000000001">
      <c r="A23" s="148" t="s">
        <v>35</v>
      </c>
      <c r="B23" s="151" t="s">
        <v>454</v>
      </c>
      <c r="C23" s="150" t="s">
        <v>4</v>
      </c>
      <c r="D23" s="137">
        <v>2.75E-2</v>
      </c>
      <c r="E23" s="46">
        <v>15</v>
      </c>
      <c r="F23" s="46">
        <f t="shared" si="1"/>
        <v>0.85</v>
      </c>
      <c r="G23" s="46">
        <v>1.1399999999999999</v>
      </c>
      <c r="H23" s="46">
        <v>1.1000000000000001</v>
      </c>
      <c r="I23" s="46">
        <v>1</v>
      </c>
      <c r="J23" s="46">
        <v>1.2</v>
      </c>
      <c r="K23" s="46">
        <v>4</v>
      </c>
      <c r="L23" s="46">
        <v>1.5</v>
      </c>
      <c r="M23" s="46">
        <f t="shared" si="2"/>
        <v>25</v>
      </c>
      <c r="N23" s="46">
        <f t="shared" si="3"/>
        <v>37</v>
      </c>
      <c r="O23" s="46">
        <f t="shared" si="4"/>
        <v>8.8000000000000007</v>
      </c>
      <c r="P23" s="46"/>
      <c r="Q23" s="46"/>
      <c r="R23" s="46"/>
      <c r="S23" s="46"/>
      <c r="T23" s="46"/>
      <c r="U23" s="32"/>
      <c r="V23" s="32"/>
      <c r="W23" s="32"/>
      <c r="X23" s="32"/>
      <c r="Y23" s="32"/>
      <c r="Z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46">
        <f t="shared" si="5"/>
        <v>37</v>
      </c>
      <c r="AX23" s="46">
        <f t="shared" si="0"/>
        <v>5.94</v>
      </c>
      <c r="AY23" s="46">
        <f t="shared" si="6"/>
        <v>42.94</v>
      </c>
      <c r="AZ23" s="32">
        <f t="shared" si="7"/>
        <v>53</v>
      </c>
      <c r="BA23" s="17">
        <f t="shared" si="8"/>
        <v>69</v>
      </c>
      <c r="BB23" s="32">
        <f t="shared" si="9"/>
        <v>78</v>
      </c>
      <c r="BC23" s="139">
        <f t="shared" si="11"/>
        <v>101</v>
      </c>
      <c r="BD23" s="32"/>
      <c r="BE23" s="288">
        <f t="shared" si="10"/>
        <v>94</v>
      </c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 ht="16.100000000000001">
      <c r="A24" s="148" t="s">
        <v>37</v>
      </c>
      <c r="B24" s="151" t="s">
        <v>455</v>
      </c>
      <c r="C24" s="150" t="s">
        <v>4</v>
      </c>
      <c r="D24" s="137">
        <v>3.0299999999999997E-2</v>
      </c>
      <c r="E24" s="46">
        <v>15</v>
      </c>
      <c r="F24" s="46">
        <f t="shared" si="1"/>
        <v>0.85</v>
      </c>
      <c r="G24" s="46">
        <v>1.1399999999999999</v>
      </c>
      <c r="H24" s="46">
        <v>1.1000000000000001</v>
      </c>
      <c r="I24" s="46">
        <v>1</v>
      </c>
      <c r="J24" s="46">
        <v>1.2</v>
      </c>
      <c r="K24" s="46">
        <v>4</v>
      </c>
      <c r="L24" s="46">
        <v>1.5</v>
      </c>
      <c r="M24" s="46">
        <f t="shared" si="2"/>
        <v>27</v>
      </c>
      <c r="N24" s="46">
        <f t="shared" si="3"/>
        <v>41</v>
      </c>
      <c r="O24" s="46">
        <f t="shared" si="4"/>
        <v>9.6959999999999997</v>
      </c>
      <c r="P24" s="46"/>
      <c r="Q24" s="46"/>
      <c r="R24" s="46"/>
      <c r="S24" s="46"/>
      <c r="T24" s="46"/>
      <c r="U24" s="32"/>
      <c r="V24" s="32"/>
      <c r="W24" s="32"/>
      <c r="X24" s="32"/>
      <c r="Y24" s="32"/>
      <c r="Z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46">
        <f t="shared" si="5"/>
        <v>41</v>
      </c>
      <c r="AX24" s="46">
        <f t="shared" si="0"/>
        <v>6.5447999999999995</v>
      </c>
      <c r="AY24" s="46">
        <f t="shared" si="6"/>
        <v>47.544800000000002</v>
      </c>
      <c r="AZ24" s="32">
        <f t="shared" si="7"/>
        <v>59</v>
      </c>
      <c r="BA24" s="17">
        <f t="shared" si="8"/>
        <v>77</v>
      </c>
      <c r="BB24" s="32">
        <f t="shared" si="9"/>
        <v>86</v>
      </c>
      <c r="BC24" s="139">
        <f t="shared" si="11"/>
        <v>112</v>
      </c>
      <c r="BD24" s="32"/>
      <c r="BE24" s="288">
        <f t="shared" si="10"/>
        <v>104</v>
      </c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 ht="16.100000000000001">
      <c r="A25" s="148" t="s">
        <v>39</v>
      </c>
      <c r="B25" s="151" t="s">
        <v>456</v>
      </c>
      <c r="C25" s="150" t="s">
        <v>4</v>
      </c>
      <c r="D25" s="137">
        <v>3.3000000000000002E-2</v>
      </c>
      <c r="E25" s="46">
        <v>15</v>
      </c>
      <c r="F25" s="46">
        <f t="shared" si="1"/>
        <v>0.85</v>
      </c>
      <c r="G25" s="46">
        <v>1.1399999999999999</v>
      </c>
      <c r="H25" s="46">
        <v>1.1000000000000001</v>
      </c>
      <c r="I25" s="46">
        <v>1</v>
      </c>
      <c r="J25" s="46">
        <v>1.2</v>
      </c>
      <c r="K25" s="46">
        <v>5</v>
      </c>
      <c r="L25" s="46">
        <v>1.5</v>
      </c>
      <c r="M25" s="46">
        <f t="shared" si="2"/>
        <v>30</v>
      </c>
      <c r="N25" s="46">
        <f t="shared" si="3"/>
        <v>44</v>
      </c>
      <c r="O25" s="46">
        <f t="shared" si="4"/>
        <v>10.56</v>
      </c>
      <c r="P25" s="46"/>
      <c r="Q25" s="46"/>
      <c r="R25" s="46"/>
      <c r="S25" s="46"/>
      <c r="T25" s="46"/>
      <c r="U25" s="32"/>
      <c r="V25" s="32"/>
      <c r="W25" s="32"/>
      <c r="X25" s="32"/>
      <c r="Y25" s="32"/>
      <c r="Z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46">
        <f t="shared" si="5"/>
        <v>44</v>
      </c>
      <c r="AX25" s="46">
        <f t="shared" si="0"/>
        <v>7.1280000000000001</v>
      </c>
      <c r="AY25" s="46">
        <f t="shared" si="6"/>
        <v>51.128</v>
      </c>
      <c r="AZ25" s="32">
        <f t="shared" si="7"/>
        <v>64</v>
      </c>
      <c r="BA25" s="17">
        <f t="shared" si="8"/>
        <v>83</v>
      </c>
      <c r="BB25" s="32">
        <f t="shared" si="9"/>
        <v>94</v>
      </c>
      <c r="BC25" s="139">
        <f t="shared" si="11"/>
        <v>122</v>
      </c>
      <c r="BD25" s="32"/>
      <c r="BE25" s="288">
        <f t="shared" si="10"/>
        <v>113</v>
      </c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 ht="16.100000000000001">
      <c r="A26" s="148" t="s">
        <v>41</v>
      </c>
      <c r="B26" s="151" t="s">
        <v>457</v>
      </c>
      <c r="C26" s="150" t="s">
        <v>4</v>
      </c>
      <c r="D26" s="137">
        <v>3.5799999999999998E-2</v>
      </c>
      <c r="E26" s="46">
        <v>15</v>
      </c>
      <c r="F26" s="46">
        <f t="shared" si="1"/>
        <v>0.85</v>
      </c>
      <c r="G26" s="46">
        <v>1.1399999999999999</v>
      </c>
      <c r="H26" s="46">
        <v>1.1000000000000001</v>
      </c>
      <c r="I26" s="46">
        <v>1</v>
      </c>
      <c r="J26" s="46">
        <v>1.2</v>
      </c>
      <c r="K26" s="46">
        <v>5</v>
      </c>
      <c r="L26" s="46">
        <v>1.5</v>
      </c>
      <c r="M26" s="46">
        <f t="shared" si="2"/>
        <v>32</v>
      </c>
      <c r="N26" s="46">
        <f t="shared" si="3"/>
        <v>48</v>
      </c>
      <c r="O26" s="46">
        <f t="shared" si="4"/>
        <v>11.456</v>
      </c>
      <c r="P26" s="46"/>
      <c r="Q26" s="46"/>
      <c r="R26" s="46"/>
      <c r="S26" s="46"/>
      <c r="T26" s="46"/>
      <c r="U26" s="32"/>
      <c r="V26" s="32"/>
      <c r="W26" s="32"/>
      <c r="X26" s="32"/>
      <c r="Y26" s="32"/>
      <c r="Z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46">
        <f t="shared" si="5"/>
        <v>48</v>
      </c>
      <c r="AX26" s="46">
        <f t="shared" si="0"/>
        <v>7.7327999999999992</v>
      </c>
      <c r="AY26" s="46">
        <f t="shared" si="6"/>
        <v>55.732799999999997</v>
      </c>
      <c r="AZ26" s="32">
        <f t="shared" si="7"/>
        <v>69</v>
      </c>
      <c r="BA26" s="17">
        <f t="shared" si="8"/>
        <v>90</v>
      </c>
      <c r="BB26" s="32">
        <f t="shared" si="9"/>
        <v>101</v>
      </c>
      <c r="BC26" s="139">
        <f t="shared" si="11"/>
        <v>131</v>
      </c>
      <c r="BD26" s="32"/>
      <c r="BE26" s="288">
        <f t="shared" si="10"/>
        <v>122</v>
      </c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 ht="16.100000000000001">
      <c r="A27" s="148" t="s">
        <v>49</v>
      </c>
      <c r="B27" s="151" t="s">
        <v>458</v>
      </c>
      <c r="C27" s="150" t="s">
        <v>4</v>
      </c>
      <c r="D27" s="137">
        <v>1.21E-2</v>
      </c>
      <c r="E27" s="46">
        <v>15</v>
      </c>
      <c r="F27" s="46">
        <f t="shared" si="1"/>
        <v>0.85</v>
      </c>
      <c r="G27" s="46">
        <v>1.1399999999999999</v>
      </c>
      <c r="H27" s="46">
        <v>1.1000000000000001</v>
      </c>
      <c r="I27" s="46">
        <v>1</v>
      </c>
      <c r="J27" s="46">
        <v>1.2</v>
      </c>
      <c r="K27" s="46">
        <v>3</v>
      </c>
      <c r="L27" s="46">
        <v>1.5</v>
      </c>
      <c r="M27" s="46">
        <f t="shared" si="2"/>
        <v>11</v>
      </c>
      <c r="N27" s="46">
        <f t="shared" si="3"/>
        <v>17</v>
      </c>
      <c r="O27" s="46">
        <f t="shared" si="4"/>
        <v>3.8719999999999999</v>
      </c>
      <c r="P27" s="46"/>
      <c r="Q27" s="46"/>
      <c r="R27" s="46"/>
      <c r="S27" s="46"/>
      <c r="T27" s="46"/>
      <c r="U27" s="32"/>
      <c r="V27" s="32"/>
      <c r="W27" s="32"/>
      <c r="X27" s="32"/>
      <c r="Y27" s="32"/>
      <c r="Z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46">
        <f t="shared" si="5"/>
        <v>17</v>
      </c>
      <c r="AX27" s="46">
        <f t="shared" si="0"/>
        <v>2.6135999999999999</v>
      </c>
      <c r="AY27" s="46">
        <f t="shared" si="6"/>
        <v>19.613599999999998</v>
      </c>
      <c r="AZ27" s="32">
        <f t="shared" si="7"/>
        <v>26</v>
      </c>
      <c r="BA27" s="17">
        <f t="shared" si="8"/>
        <v>34</v>
      </c>
      <c r="BB27" s="32">
        <f t="shared" si="9"/>
        <v>37</v>
      </c>
      <c r="BC27" s="139">
        <f t="shared" si="11"/>
        <v>48</v>
      </c>
      <c r="BD27" s="32"/>
      <c r="BE27" s="288">
        <f t="shared" si="10"/>
        <v>45</v>
      </c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 ht="16.100000000000001">
      <c r="A28" s="148" t="s">
        <v>51</v>
      </c>
      <c r="B28" s="151" t="s">
        <v>459</v>
      </c>
      <c r="C28" s="150" t="s">
        <v>4</v>
      </c>
      <c r="D28" s="137">
        <v>1.38E-2</v>
      </c>
      <c r="E28" s="46">
        <v>15</v>
      </c>
      <c r="F28" s="46">
        <f t="shared" si="1"/>
        <v>0.85</v>
      </c>
      <c r="G28" s="46">
        <v>1.1399999999999999</v>
      </c>
      <c r="H28" s="46">
        <v>1.1000000000000001</v>
      </c>
      <c r="I28" s="46">
        <v>1</v>
      </c>
      <c r="J28" s="46">
        <v>1.2</v>
      </c>
      <c r="K28" s="46">
        <v>3</v>
      </c>
      <c r="L28" s="46">
        <v>1.5</v>
      </c>
      <c r="M28" s="46">
        <f t="shared" si="2"/>
        <v>13</v>
      </c>
      <c r="N28" s="46">
        <f t="shared" si="3"/>
        <v>19</v>
      </c>
      <c r="O28" s="46">
        <f t="shared" si="4"/>
        <v>4.4160000000000004</v>
      </c>
      <c r="P28" s="46"/>
      <c r="Q28" s="46"/>
      <c r="R28" s="46"/>
      <c r="S28" s="46"/>
      <c r="T28" s="46"/>
      <c r="U28" s="32"/>
      <c r="V28" s="32"/>
      <c r="W28" s="32"/>
      <c r="X28" s="32"/>
      <c r="Y28" s="32"/>
      <c r="Z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46">
        <f t="shared" si="5"/>
        <v>19</v>
      </c>
      <c r="AX28" s="46">
        <f t="shared" si="0"/>
        <v>2.9807999999999999</v>
      </c>
      <c r="AY28" s="46">
        <f t="shared" si="6"/>
        <v>21.980799999999999</v>
      </c>
      <c r="AZ28" s="32">
        <f t="shared" si="7"/>
        <v>29</v>
      </c>
      <c r="BA28" s="17">
        <f t="shared" si="8"/>
        <v>38</v>
      </c>
      <c r="BB28" s="32">
        <f t="shared" si="9"/>
        <v>42</v>
      </c>
      <c r="BC28" s="139">
        <f t="shared" si="11"/>
        <v>55</v>
      </c>
      <c r="BD28" s="32"/>
      <c r="BE28" s="288">
        <f t="shared" si="10"/>
        <v>51</v>
      </c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 ht="16.100000000000001">
      <c r="A29" s="148" t="s">
        <v>45</v>
      </c>
      <c r="B29" s="151" t="s">
        <v>460</v>
      </c>
      <c r="C29" s="150" t="s">
        <v>4</v>
      </c>
      <c r="D29" s="137">
        <v>1.9300000000000001E-2</v>
      </c>
      <c r="E29" s="46">
        <v>15</v>
      </c>
      <c r="F29" s="46">
        <f t="shared" si="1"/>
        <v>0.85</v>
      </c>
      <c r="G29" s="46">
        <v>1.1399999999999999</v>
      </c>
      <c r="H29" s="46">
        <v>1.1000000000000001</v>
      </c>
      <c r="I29" s="46">
        <v>1</v>
      </c>
      <c r="J29" s="46">
        <v>1.2</v>
      </c>
      <c r="K29" s="46">
        <v>3</v>
      </c>
      <c r="L29" s="46">
        <v>1.5</v>
      </c>
      <c r="M29" s="46">
        <f t="shared" si="2"/>
        <v>18</v>
      </c>
      <c r="N29" s="46">
        <f t="shared" si="3"/>
        <v>26</v>
      </c>
      <c r="O29" s="46">
        <f t="shared" si="4"/>
        <v>6.1760000000000002</v>
      </c>
      <c r="P29" s="46"/>
      <c r="Q29" s="46"/>
      <c r="R29" s="46"/>
      <c r="S29" s="46"/>
      <c r="T29" s="46"/>
      <c r="U29" s="32"/>
      <c r="V29" s="32"/>
      <c r="W29" s="32"/>
      <c r="X29" s="32"/>
      <c r="Y29" s="32"/>
      <c r="Z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46">
        <f t="shared" si="5"/>
        <v>26</v>
      </c>
      <c r="AX29" s="46">
        <f t="shared" si="0"/>
        <v>4.1688000000000001</v>
      </c>
      <c r="AY29" s="46">
        <f t="shared" si="6"/>
        <v>30.168800000000001</v>
      </c>
      <c r="AZ29" s="32">
        <f t="shared" si="7"/>
        <v>38</v>
      </c>
      <c r="BA29" s="17">
        <f t="shared" si="8"/>
        <v>50</v>
      </c>
      <c r="BB29" s="32">
        <f t="shared" si="9"/>
        <v>56</v>
      </c>
      <c r="BC29" s="139">
        <f t="shared" si="11"/>
        <v>73</v>
      </c>
      <c r="BD29" s="32"/>
      <c r="BE29" s="288">
        <f t="shared" si="10"/>
        <v>68</v>
      </c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 ht="16.100000000000001">
      <c r="A30" s="148" t="s">
        <v>47</v>
      </c>
      <c r="B30" s="151" t="s">
        <v>461</v>
      </c>
      <c r="C30" s="150" t="s">
        <v>4</v>
      </c>
      <c r="D30" s="137">
        <v>2.4799999999999999E-2</v>
      </c>
      <c r="E30" s="46">
        <v>15</v>
      </c>
      <c r="F30" s="46">
        <f t="shared" si="1"/>
        <v>0.85</v>
      </c>
      <c r="G30" s="46">
        <v>1.1399999999999999</v>
      </c>
      <c r="H30" s="46">
        <v>1.1000000000000001</v>
      </c>
      <c r="I30" s="46">
        <v>1</v>
      </c>
      <c r="J30" s="46">
        <v>1.2</v>
      </c>
      <c r="K30" s="46">
        <v>4</v>
      </c>
      <c r="L30" s="46">
        <v>1.5</v>
      </c>
      <c r="M30" s="46">
        <f t="shared" si="2"/>
        <v>22</v>
      </c>
      <c r="N30" s="46">
        <f>CEILING(D30*$I$6,1)</f>
        <v>33</v>
      </c>
      <c r="O30" s="46">
        <f t="shared" si="4"/>
        <v>7.9359999999999999</v>
      </c>
      <c r="P30" s="46"/>
      <c r="Q30" s="46"/>
      <c r="R30" s="46"/>
      <c r="S30" s="46"/>
      <c r="T30" s="46"/>
      <c r="U30" s="32"/>
      <c r="V30" s="32"/>
      <c r="W30" s="32"/>
      <c r="X30" s="32"/>
      <c r="Y30" s="32"/>
      <c r="Z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46">
        <f t="shared" si="5"/>
        <v>33</v>
      </c>
      <c r="AX30" s="46">
        <f t="shared" si="0"/>
        <v>5.3568000000000007</v>
      </c>
      <c r="AY30" s="46">
        <f t="shared" si="6"/>
        <v>38.3568</v>
      </c>
      <c r="AZ30" s="32">
        <f t="shared" si="7"/>
        <v>48</v>
      </c>
      <c r="BA30" s="17">
        <f t="shared" si="8"/>
        <v>63</v>
      </c>
      <c r="BB30" s="32">
        <f t="shared" si="9"/>
        <v>70</v>
      </c>
      <c r="BC30" s="139">
        <f t="shared" si="11"/>
        <v>91</v>
      </c>
      <c r="BD30" s="32"/>
      <c r="BE30" s="288">
        <f t="shared" si="10"/>
        <v>85</v>
      </c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 ht="16.100000000000001">
      <c r="A31" s="152"/>
      <c r="B31" s="153" t="s">
        <v>462</v>
      </c>
      <c r="C31" s="150" t="s">
        <v>4</v>
      </c>
      <c r="D31" s="13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32"/>
      <c r="V31" s="32"/>
      <c r="W31" s="32"/>
      <c r="X31" s="32"/>
      <c r="Y31" s="32"/>
      <c r="Z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BA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 ht="15.45" customHeight="1">
      <c r="A32" s="32"/>
      <c r="B32" s="154" t="s">
        <v>463</v>
      </c>
      <c r="C32" s="32"/>
      <c r="D32" s="137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32"/>
      <c r="V32" s="32"/>
      <c r="W32" s="32"/>
      <c r="X32" s="32"/>
      <c r="Y32" s="32"/>
      <c r="Z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BA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 ht="16.100000000000001">
      <c r="A33" s="148" t="s">
        <v>59</v>
      </c>
      <c r="B33" s="151" t="s">
        <v>464</v>
      </c>
      <c r="C33" s="150" t="s">
        <v>12</v>
      </c>
      <c r="D33" s="137">
        <v>0.1003</v>
      </c>
      <c r="E33" s="46">
        <v>15</v>
      </c>
      <c r="F33" s="46">
        <f t="shared" ref="F33:F53" si="12">(100-E33)/100</f>
        <v>0.85</v>
      </c>
      <c r="G33" s="46">
        <v>1.1399999999999999</v>
      </c>
      <c r="H33" s="46">
        <v>1.1200000000000001</v>
      </c>
      <c r="I33" s="46">
        <v>1</v>
      </c>
      <c r="J33" s="46">
        <v>1.2</v>
      </c>
      <c r="K33" s="46">
        <v>2</v>
      </c>
      <c r="L33" s="46">
        <v>1.2</v>
      </c>
      <c r="M33" s="46">
        <f t="shared" ref="M33:M43" si="13">CEILING(D33*2*L33*$X$10,1)</f>
        <v>71</v>
      </c>
      <c r="N33" s="46">
        <f>CEILING(D33*$I$5,1)</f>
        <v>87</v>
      </c>
      <c r="O33" s="46">
        <f>D33*$I$13*$H$5</f>
        <v>19.357900000000004</v>
      </c>
      <c r="P33" s="46"/>
      <c r="Q33" s="46"/>
      <c r="R33" s="46"/>
      <c r="S33" s="46"/>
      <c r="T33" s="46"/>
      <c r="U33" s="32"/>
      <c r="V33" s="32"/>
      <c r="W33" s="32"/>
      <c r="X33" s="32"/>
      <c r="Y33" s="32"/>
      <c r="Z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46">
        <f>CEILING($D33*$I$5,1)</f>
        <v>87</v>
      </c>
      <c r="AQ33" s="46">
        <f t="shared" ref="AQ33:AQ43" si="14">$D33*$I$13*$J$5*$J33</f>
        <v>16.8504</v>
      </c>
      <c r="AR33" s="46">
        <f>AQ33+AP33</f>
        <v>103.85040000000001</v>
      </c>
      <c r="AS33" s="32">
        <f>CEILING(AR33*$G33*$I33,1)+$K33</f>
        <v>121</v>
      </c>
      <c r="AT33" s="17">
        <f t="shared" ref="AT33:AT43" si="15">CEILING(AS33*$H33/$F33,1)</f>
        <v>160</v>
      </c>
      <c r="AU33" s="138">
        <f>AS33+M33</f>
        <v>192</v>
      </c>
      <c r="AV33" s="139">
        <f>CEILING(AU33*$H33/$F33,1)</f>
        <v>253</v>
      </c>
      <c r="BA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 ht="16.100000000000001">
      <c r="A34" s="148" t="s">
        <v>60</v>
      </c>
      <c r="B34" s="151" t="s">
        <v>465</v>
      </c>
      <c r="C34" s="150" t="s">
        <v>12</v>
      </c>
      <c r="D34" s="137">
        <v>0.1159</v>
      </c>
      <c r="E34" s="46">
        <v>15</v>
      </c>
      <c r="F34" s="46">
        <f t="shared" si="12"/>
        <v>0.85</v>
      </c>
      <c r="G34" s="46">
        <v>1.1399999999999999</v>
      </c>
      <c r="H34" s="46">
        <v>1.1200000000000001</v>
      </c>
      <c r="I34" s="46">
        <v>1</v>
      </c>
      <c r="J34" s="46">
        <v>1.2</v>
      </c>
      <c r="K34" s="46">
        <v>2</v>
      </c>
      <c r="L34" s="46">
        <v>1.2</v>
      </c>
      <c r="M34" s="46">
        <f t="shared" si="13"/>
        <v>82</v>
      </c>
      <c r="N34" s="46">
        <f t="shared" ref="N34:N43" si="16">CEILING(D34*$I$5,1)</f>
        <v>101</v>
      </c>
      <c r="O34" s="46">
        <f t="shared" ref="O34:O43" si="17">D34*$I$13*$H$5</f>
        <v>22.3687</v>
      </c>
      <c r="P34" s="46"/>
      <c r="Q34" s="46"/>
      <c r="R34" s="46"/>
      <c r="S34" s="46"/>
      <c r="T34" s="46"/>
      <c r="U34" s="32"/>
      <c r="V34" s="32"/>
      <c r="W34" s="32"/>
      <c r="X34" s="32"/>
      <c r="Y34" s="32"/>
      <c r="Z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46">
        <f t="shared" ref="AP34:AP43" si="18">CEILING($D34*$I$5,1)</f>
        <v>101</v>
      </c>
      <c r="AQ34" s="46">
        <f t="shared" si="14"/>
        <v>19.4712</v>
      </c>
      <c r="AR34" s="46">
        <f t="shared" ref="AR34:AR43" si="19">AQ34+AP34</f>
        <v>120.4712</v>
      </c>
      <c r="AS34" s="32">
        <f t="shared" ref="AS34:AS43" si="20">CEILING(AR34*$G34*$I34,1)+$K34</f>
        <v>140</v>
      </c>
      <c r="AT34" s="17">
        <f t="shared" si="15"/>
        <v>185</v>
      </c>
      <c r="AU34" s="138">
        <f t="shared" ref="AU34:AU43" si="21">AS34+M34</f>
        <v>222</v>
      </c>
      <c r="AV34" s="139">
        <f t="shared" ref="AV34:AV43" si="22">CEILING(AU34*$H34/$F34,1)</f>
        <v>293</v>
      </c>
      <c r="BA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 ht="16.100000000000001">
      <c r="A35" s="148" t="s">
        <v>61</v>
      </c>
      <c r="B35" s="151" t="s">
        <v>466</v>
      </c>
      <c r="C35" s="150" t="s">
        <v>12</v>
      </c>
      <c r="D35" s="137">
        <v>0.12509999999999999</v>
      </c>
      <c r="E35" s="46">
        <v>15</v>
      </c>
      <c r="F35" s="46">
        <f t="shared" si="12"/>
        <v>0.85</v>
      </c>
      <c r="G35" s="46">
        <v>1.1399999999999999</v>
      </c>
      <c r="H35" s="46">
        <v>1.1200000000000001</v>
      </c>
      <c r="I35" s="46">
        <v>1</v>
      </c>
      <c r="J35" s="46">
        <v>1.2</v>
      </c>
      <c r="K35" s="46">
        <v>2</v>
      </c>
      <c r="L35" s="46">
        <v>1.2</v>
      </c>
      <c r="M35" s="46">
        <f t="shared" si="13"/>
        <v>89</v>
      </c>
      <c r="N35" s="46">
        <f t="shared" si="16"/>
        <v>109</v>
      </c>
      <c r="O35" s="46">
        <f t="shared" si="17"/>
        <v>24.144299999999998</v>
      </c>
      <c r="P35" s="46"/>
      <c r="Q35" s="46"/>
      <c r="R35" s="46"/>
      <c r="S35" s="46"/>
      <c r="T35" s="46"/>
      <c r="U35" s="32"/>
      <c r="V35" s="32"/>
      <c r="W35" s="32"/>
      <c r="X35" s="32"/>
      <c r="Y35" s="32"/>
      <c r="Z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46">
        <f t="shared" si="18"/>
        <v>109</v>
      </c>
      <c r="AQ35" s="46">
        <f t="shared" si="14"/>
        <v>21.0168</v>
      </c>
      <c r="AR35" s="46">
        <f t="shared" si="19"/>
        <v>130.01679999999999</v>
      </c>
      <c r="AS35" s="32">
        <f t="shared" si="20"/>
        <v>151</v>
      </c>
      <c r="AT35" s="17">
        <f t="shared" si="15"/>
        <v>199</v>
      </c>
      <c r="AU35" s="138">
        <f t="shared" si="21"/>
        <v>240</v>
      </c>
      <c r="AV35" s="139">
        <f t="shared" si="22"/>
        <v>317</v>
      </c>
      <c r="BA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 ht="16.100000000000001">
      <c r="A36" s="148" t="s">
        <v>62</v>
      </c>
      <c r="B36" s="151" t="s">
        <v>467</v>
      </c>
      <c r="C36" s="150" t="s">
        <v>12</v>
      </c>
      <c r="D36" s="137">
        <v>9.0999999999999998E-2</v>
      </c>
      <c r="E36" s="46">
        <v>15</v>
      </c>
      <c r="F36" s="46">
        <f t="shared" si="12"/>
        <v>0.85</v>
      </c>
      <c r="G36" s="46">
        <v>1.1399999999999999</v>
      </c>
      <c r="H36" s="46">
        <v>1.1200000000000001</v>
      </c>
      <c r="I36" s="46">
        <v>1</v>
      </c>
      <c r="J36" s="46">
        <v>1.2</v>
      </c>
      <c r="K36" s="46">
        <v>2</v>
      </c>
      <c r="L36" s="46">
        <v>1.2</v>
      </c>
      <c r="M36" s="46">
        <f t="shared" si="13"/>
        <v>65</v>
      </c>
      <c r="N36" s="46">
        <f>CEILING(D36*$I$5,1)</f>
        <v>79</v>
      </c>
      <c r="O36" s="46">
        <f t="shared" si="17"/>
        <v>17.562999999999999</v>
      </c>
      <c r="P36" s="46"/>
      <c r="Q36" s="46"/>
      <c r="R36" s="46"/>
      <c r="S36" s="46"/>
      <c r="T36" s="46"/>
      <c r="U36" s="32"/>
      <c r="V36" s="32"/>
      <c r="W36" s="32"/>
      <c r="X36" s="32"/>
      <c r="Y36" s="32"/>
      <c r="Z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46">
        <f t="shared" si="18"/>
        <v>79</v>
      </c>
      <c r="AQ36" s="46">
        <f t="shared" si="14"/>
        <v>15.287999999999997</v>
      </c>
      <c r="AR36" s="46">
        <f t="shared" si="19"/>
        <v>94.287999999999997</v>
      </c>
      <c r="AS36" s="32">
        <f t="shared" si="20"/>
        <v>110</v>
      </c>
      <c r="AT36" s="17">
        <f t="shared" si="15"/>
        <v>145</v>
      </c>
      <c r="AU36" s="138">
        <f t="shared" si="21"/>
        <v>175</v>
      </c>
      <c r="AV36" s="139">
        <f t="shared" si="22"/>
        <v>231</v>
      </c>
      <c r="BA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 ht="16.100000000000001">
      <c r="A37" s="148" t="s">
        <v>63</v>
      </c>
      <c r="B37" s="151" t="s">
        <v>468</v>
      </c>
      <c r="C37" s="150" t="s">
        <v>12</v>
      </c>
      <c r="D37" s="137">
        <v>0.19520000000000001</v>
      </c>
      <c r="E37" s="46">
        <v>15</v>
      </c>
      <c r="F37" s="46">
        <f t="shared" si="12"/>
        <v>0.85</v>
      </c>
      <c r="G37" s="46">
        <v>1.1399999999999999</v>
      </c>
      <c r="H37" s="46">
        <v>1.1200000000000001</v>
      </c>
      <c r="I37" s="46">
        <v>1</v>
      </c>
      <c r="J37" s="46">
        <v>1.2</v>
      </c>
      <c r="K37" s="46">
        <v>2</v>
      </c>
      <c r="L37" s="46">
        <v>1.2</v>
      </c>
      <c r="M37" s="46">
        <f t="shared" si="13"/>
        <v>138</v>
      </c>
      <c r="N37" s="46">
        <f t="shared" si="16"/>
        <v>169</v>
      </c>
      <c r="O37" s="46">
        <f t="shared" si="17"/>
        <v>37.673600000000008</v>
      </c>
      <c r="P37" s="46"/>
      <c r="Q37" s="46"/>
      <c r="R37" s="46"/>
      <c r="S37" s="46"/>
      <c r="T37" s="46"/>
      <c r="U37" s="32"/>
      <c r="V37" s="32"/>
      <c r="W37" s="32"/>
      <c r="X37" s="32"/>
      <c r="Y37" s="32"/>
      <c r="Z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46">
        <f t="shared" si="18"/>
        <v>169</v>
      </c>
      <c r="AQ37" s="46">
        <f t="shared" si="14"/>
        <v>32.793600000000005</v>
      </c>
      <c r="AR37" s="46">
        <f t="shared" si="19"/>
        <v>201.7936</v>
      </c>
      <c r="AS37" s="32">
        <f t="shared" si="20"/>
        <v>233</v>
      </c>
      <c r="AT37" s="17">
        <f t="shared" si="15"/>
        <v>308</v>
      </c>
      <c r="AU37" s="138">
        <f t="shared" si="21"/>
        <v>371</v>
      </c>
      <c r="AV37" s="139">
        <f t="shared" si="22"/>
        <v>489</v>
      </c>
      <c r="BA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 ht="16.100000000000001">
      <c r="A38" s="148" t="s">
        <v>64</v>
      </c>
      <c r="B38" s="155" t="s">
        <v>469</v>
      </c>
      <c r="C38" s="150" t="s">
        <v>4</v>
      </c>
      <c r="D38" s="137">
        <v>0.25</v>
      </c>
      <c r="E38" s="46">
        <v>15</v>
      </c>
      <c r="F38" s="46">
        <f t="shared" si="12"/>
        <v>0.85</v>
      </c>
      <c r="G38" s="46">
        <v>1.1399999999999999</v>
      </c>
      <c r="H38" s="46">
        <v>1.1000000000000001</v>
      </c>
      <c r="I38" s="46">
        <v>1</v>
      </c>
      <c r="J38" s="46">
        <v>1.2</v>
      </c>
      <c r="K38" s="46">
        <v>2</v>
      </c>
      <c r="L38" s="46">
        <v>1.2</v>
      </c>
      <c r="M38" s="46">
        <f t="shared" si="13"/>
        <v>177</v>
      </c>
      <c r="N38" s="46">
        <f t="shared" si="16"/>
        <v>216</v>
      </c>
      <c r="O38" s="46">
        <f t="shared" si="17"/>
        <v>48.25</v>
      </c>
      <c r="P38" s="46"/>
      <c r="Q38" s="46"/>
      <c r="R38" s="46"/>
      <c r="S38" s="46"/>
      <c r="T38" s="46"/>
      <c r="U38" s="32"/>
      <c r="V38" s="32"/>
      <c r="W38" s="32"/>
      <c r="X38" s="32"/>
      <c r="Y38" s="32"/>
      <c r="Z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>
        <v>1627</v>
      </c>
      <c r="AL38" s="32">
        <v>2952</v>
      </c>
      <c r="AM38" s="32">
        <v>2024</v>
      </c>
      <c r="AN38" s="32">
        <v>3405</v>
      </c>
      <c r="AO38" s="32"/>
      <c r="AP38" s="46">
        <f t="shared" si="18"/>
        <v>216</v>
      </c>
      <c r="AQ38" s="46">
        <f t="shared" si="14"/>
        <v>42</v>
      </c>
      <c r="AR38" s="46">
        <f t="shared" si="19"/>
        <v>258</v>
      </c>
      <c r="AS38" s="32">
        <f t="shared" si="20"/>
        <v>297</v>
      </c>
      <c r="AT38" s="17">
        <f t="shared" si="15"/>
        <v>385</v>
      </c>
      <c r="AU38" s="138">
        <f t="shared" si="21"/>
        <v>474</v>
      </c>
      <c r="AV38" s="139">
        <f t="shared" si="22"/>
        <v>614</v>
      </c>
      <c r="BA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 ht="16.100000000000001">
      <c r="A39" s="148" t="s">
        <v>71</v>
      </c>
      <c r="B39" s="151" t="s">
        <v>470</v>
      </c>
      <c r="C39" s="150" t="s">
        <v>12</v>
      </c>
      <c r="D39" s="137">
        <v>0.1205</v>
      </c>
      <c r="E39" s="46">
        <v>15</v>
      </c>
      <c r="F39" s="46">
        <f t="shared" si="12"/>
        <v>0.85</v>
      </c>
      <c r="G39" s="46">
        <v>1.1399999999999999</v>
      </c>
      <c r="H39" s="46">
        <v>1.1200000000000001</v>
      </c>
      <c r="I39" s="46">
        <v>1</v>
      </c>
      <c r="J39" s="46">
        <v>1.2</v>
      </c>
      <c r="K39" s="46">
        <v>2</v>
      </c>
      <c r="L39" s="46">
        <v>1.2</v>
      </c>
      <c r="M39" s="46">
        <f t="shared" si="13"/>
        <v>86</v>
      </c>
      <c r="N39" s="46">
        <f t="shared" si="16"/>
        <v>105</v>
      </c>
      <c r="O39" s="46">
        <f t="shared" si="17"/>
        <v>23.256500000000003</v>
      </c>
      <c r="P39" s="46"/>
      <c r="Q39" s="46"/>
      <c r="R39" s="46"/>
      <c r="S39" s="46"/>
      <c r="T39" s="46"/>
      <c r="U39" s="32"/>
      <c r="V39" s="32"/>
      <c r="W39" s="32"/>
      <c r="X39" s="32"/>
      <c r="Y39" s="32"/>
      <c r="Z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46">
        <f t="shared" si="18"/>
        <v>105</v>
      </c>
      <c r="AQ39" s="46">
        <f t="shared" si="14"/>
        <v>20.244</v>
      </c>
      <c r="AR39" s="46">
        <f t="shared" si="19"/>
        <v>125.244</v>
      </c>
      <c r="AS39" s="32">
        <f t="shared" si="20"/>
        <v>145</v>
      </c>
      <c r="AT39" s="17">
        <f t="shared" si="15"/>
        <v>192</v>
      </c>
      <c r="AU39" s="138">
        <f t="shared" si="21"/>
        <v>231</v>
      </c>
      <c r="AV39" s="139">
        <f t="shared" si="22"/>
        <v>305</v>
      </c>
      <c r="BA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 ht="16.100000000000001">
      <c r="A40" s="148" t="s">
        <v>72</v>
      </c>
      <c r="B40" s="151" t="s">
        <v>471</v>
      </c>
      <c r="C40" s="150" t="s">
        <v>12</v>
      </c>
      <c r="D40" s="137">
        <v>0.1085</v>
      </c>
      <c r="E40" s="46">
        <v>15</v>
      </c>
      <c r="F40" s="46">
        <f t="shared" si="12"/>
        <v>0.85</v>
      </c>
      <c r="G40" s="46">
        <v>1.1399999999999999</v>
      </c>
      <c r="H40" s="46">
        <v>1.1200000000000001</v>
      </c>
      <c r="I40" s="46">
        <v>1</v>
      </c>
      <c r="J40" s="46">
        <v>1.2</v>
      </c>
      <c r="K40" s="46">
        <v>2</v>
      </c>
      <c r="L40" s="46">
        <v>1.2</v>
      </c>
      <c r="M40" s="46">
        <f t="shared" si="13"/>
        <v>77</v>
      </c>
      <c r="N40" s="46">
        <f t="shared" si="16"/>
        <v>94</v>
      </c>
      <c r="O40" s="46">
        <f t="shared" si="17"/>
        <v>20.9405</v>
      </c>
      <c r="P40" s="46"/>
      <c r="Q40" s="46"/>
      <c r="R40" s="46"/>
      <c r="S40" s="46"/>
      <c r="T40" s="46"/>
      <c r="U40" s="32"/>
      <c r="V40" s="32"/>
      <c r="W40" s="32"/>
      <c r="X40" s="32"/>
      <c r="Y40" s="32"/>
      <c r="Z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46">
        <f t="shared" si="18"/>
        <v>94</v>
      </c>
      <c r="AQ40" s="46">
        <f t="shared" si="14"/>
        <v>18.227999999999998</v>
      </c>
      <c r="AR40" s="46">
        <f t="shared" si="19"/>
        <v>112.22799999999999</v>
      </c>
      <c r="AS40" s="32">
        <f t="shared" si="20"/>
        <v>130</v>
      </c>
      <c r="AT40" s="17">
        <f t="shared" si="15"/>
        <v>172</v>
      </c>
      <c r="AU40" s="138">
        <f t="shared" si="21"/>
        <v>207</v>
      </c>
      <c r="AV40" s="139">
        <f t="shared" si="22"/>
        <v>273</v>
      </c>
      <c r="BA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 ht="16.100000000000001">
      <c r="A41" s="148" t="s">
        <v>73</v>
      </c>
      <c r="B41" s="151" t="s">
        <v>472</v>
      </c>
      <c r="C41" s="150" t="s">
        <v>12</v>
      </c>
      <c r="D41" s="137">
        <v>0.1502</v>
      </c>
      <c r="E41" s="46">
        <v>15</v>
      </c>
      <c r="F41" s="46">
        <f t="shared" si="12"/>
        <v>0.85</v>
      </c>
      <c r="G41" s="46">
        <v>1.1399999999999999</v>
      </c>
      <c r="H41" s="46">
        <v>1.1200000000000001</v>
      </c>
      <c r="I41" s="46">
        <v>1</v>
      </c>
      <c r="J41" s="46">
        <v>1.2</v>
      </c>
      <c r="K41" s="46">
        <v>2</v>
      </c>
      <c r="L41" s="46">
        <v>1.2</v>
      </c>
      <c r="M41" s="46">
        <f t="shared" si="13"/>
        <v>106</v>
      </c>
      <c r="N41" s="46">
        <f t="shared" si="16"/>
        <v>130</v>
      </c>
      <c r="O41" s="46">
        <f t="shared" si="17"/>
        <v>28.988600000000002</v>
      </c>
      <c r="P41" s="46"/>
      <c r="Q41" s="46">
        <v>45</v>
      </c>
      <c r="R41" s="46">
        <v>26</v>
      </c>
      <c r="S41" s="46">
        <v>86</v>
      </c>
      <c r="T41" s="46"/>
      <c r="U41" s="32">
        <v>1</v>
      </c>
      <c r="V41" s="32">
        <v>124.7</v>
      </c>
      <c r="W41" s="32">
        <v>187.6</v>
      </c>
      <c r="X41" s="32">
        <v>268</v>
      </c>
      <c r="Y41" s="32"/>
      <c r="Z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46">
        <f t="shared" si="18"/>
        <v>130</v>
      </c>
      <c r="AQ41" s="46">
        <f t="shared" si="14"/>
        <v>25.233599999999999</v>
      </c>
      <c r="AR41" s="46">
        <f t="shared" si="19"/>
        <v>155.2336</v>
      </c>
      <c r="AS41" s="32">
        <f t="shared" si="20"/>
        <v>179</v>
      </c>
      <c r="AT41" s="17">
        <f t="shared" si="15"/>
        <v>236</v>
      </c>
      <c r="AU41" s="138">
        <f t="shared" si="21"/>
        <v>285</v>
      </c>
      <c r="AV41" s="139">
        <f t="shared" si="22"/>
        <v>376</v>
      </c>
      <c r="BA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 ht="16.100000000000001">
      <c r="A42" s="148" t="s">
        <v>74</v>
      </c>
      <c r="B42" s="151" t="s">
        <v>473</v>
      </c>
      <c r="C42" s="150" t="s">
        <v>12</v>
      </c>
      <c r="D42" s="137">
        <v>0.27</v>
      </c>
      <c r="E42" s="46">
        <v>15</v>
      </c>
      <c r="F42" s="46">
        <f t="shared" si="12"/>
        <v>0.85</v>
      </c>
      <c r="G42" s="46">
        <v>1.1399999999999999</v>
      </c>
      <c r="H42" s="46">
        <v>1.1200000000000001</v>
      </c>
      <c r="I42" s="46">
        <v>1</v>
      </c>
      <c r="J42" s="46">
        <v>1.2</v>
      </c>
      <c r="K42" s="46">
        <v>2</v>
      </c>
      <c r="L42" s="46">
        <v>1.2</v>
      </c>
      <c r="M42" s="46">
        <f t="shared" si="13"/>
        <v>191</v>
      </c>
      <c r="N42" s="46">
        <f t="shared" si="16"/>
        <v>234</v>
      </c>
      <c r="O42" s="46">
        <f t="shared" si="17"/>
        <v>52.110000000000007</v>
      </c>
      <c r="P42" s="46"/>
      <c r="Q42" s="46"/>
      <c r="R42" s="46"/>
      <c r="S42" s="46"/>
      <c r="T42" s="46"/>
      <c r="U42" s="32"/>
      <c r="V42" s="32"/>
      <c r="W42" s="32"/>
      <c r="X42" s="32"/>
      <c r="Y42" s="32"/>
      <c r="Z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46">
        <f t="shared" si="18"/>
        <v>234</v>
      </c>
      <c r="AQ42" s="46">
        <f t="shared" si="14"/>
        <v>45.360000000000007</v>
      </c>
      <c r="AR42" s="46">
        <f t="shared" si="19"/>
        <v>279.36</v>
      </c>
      <c r="AS42" s="32">
        <f t="shared" si="20"/>
        <v>321</v>
      </c>
      <c r="AT42" s="17">
        <f t="shared" si="15"/>
        <v>423</v>
      </c>
      <c r="AU42" s="138">
        <f t="shared" si="21"/>
        <v>512</v>
      </c>
      <c r="AV42" s="139">
        <f t="shared" si="22"/>
        <v>675</v>
      </c>
      <c r="BA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 ht="16.100000000000001">
      <c r="A43" s="148" t="s">
        <v>75</v>
      </c>
      <c r="B43" s="151" t="s">
        <v>474</v>
      </c>
      <c r="C43" s="150" t="s">
        <v>12</v>
      </c>
      <c r="D43" s="137">
        <v>0.1704</v>
      </c>
      <c r="E43" s="46">
        <v>15</v>
      </c>
      <c r="F43" s="46">
        <f t="shared" si="12"/>
        <v>0.85</v>
      </c>
      <c r="G43" s="46">
        <v>1.1399999999999999</v>
      </c>
      <c r="H43" s="46">
        <v>1.1200000000000001</v>
      </c>
      <c r="I43" s="46">
        <v>1</v>
      </c>
      <c r="J43" s="46">
        <v>1.2</v>
      </c>
      <c r="K43" s="46">
        <v>2</v>
      </c>
      <c r="L43" s="46">
        <v>1.2</v>
      </c>
      <c r="M43" s="46">
        <f t="shared" si="13"/>
        <v>121</v>
      </c>
      <c r="N43" s="46">
        <f t="shared" si="16"/>
        <v>148</v>
      </c>
      <c r="O43" s="46">
        <f t="shared" si="17"/>
        <v>32.8872</v>
      </c>
      <c r="P43" s="46"/>
      <c r="Q43" s="46"/>
      <c r="R43" s="46"/>
      <c r="S43" s="46"/>
      <c r="T43" s="46"/>
      <c r="U43" s="32"/>
      <c r="V43" s="32"/>
      <c r="W43" s="32"/>
      <c r="X43" s="32"/>
      <c r="Y43" s="32"/>
      <c r="Z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46">
        <f t="shared" si="18"/>
        <v>148</v>
      </c>
      <c r="AQ43" s="46">
        <f t="shared" si="14"/>
        <v>28.627199999999998</v>
      </c>
      <c r="AR43" s="46">
        <f t="shared" si="19"/>
        <v>176.62719999999999</v>
      </c>
      <c r="AS43" s="32">
        <f t="shared" si="20"/>
        <v>204</v>
      </c>
      <c r="AT43" s="17">
        <f t="shared" si="15"/>
        <v>269</v>
      </c>
      <c r="AU43" s="138">
        <f t="shared" si="21"/>
        <v>325</v>
      </c>
      <c r="AV43" s="139">
        <f t="shared" si="22"/>
        <v>429</v>
      </c>
      <c r="BA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 ht="18.649999999999999">
      <c r="A44" s="32"/>
      <c r="B44" s="154" t="s">
        <v>475</v>
      </c>
      <c r="C44" s="32"/>
      <c r="D44" s="137"/>
      <c r="E44" s="584" t="s">
        <v>108</v>
      </c>
      <c r="F44" s="585" t="s">
        <v>109</v>
      </c>
      <c r="G44" s="585" t="s">
        <v>110</v>
      </c>
      <c r="H44" s="585" t="s">
        <v>111</v>
      </c>
      <c r="I44" s="586" t="s">
        <v>112</v>
      </c>
      <c r="J44" s="585" t="s">
        <v>113</v>
      </c>
      <c r="K44" s="586" t="s">
        <v>476</v>
      </c>
      <c r="L44" s="586" t="s">
        <v>115</v>
      </c>
      <c r="M44" s="586" t="s">
        <v>447</v>
      </c>
      <c r="N44" s="586" t="s">
        <v>116</v>
      </c>
      <c r="O44" s="586" t="s">
        <v>117</v>
      </c>
      <c r="P44" s="583" t="s">
        <v>448</v>
      </c>
      <c r="Q44" s="583"/>
      <c r="R44" s="583"/>
      <c r="S44" s="583"/>
      <c r="T44" s="583"/>
      <c r="U44" s="583"/>
      <c r="V44" s="140"/>
      <c r="W44" s="140" t="s">
        <v>439</v>
      </c>
      <c r="X44" s="578" t="s">
        <v>477</v>
      </c>
      <c r="Y44" s="578"/>
      <c r="Z44" s="578"/>
      <c r="AA44" s="578"/>
      <c r="AB44" s="578"/>
      <c r="AC44" s="578"/>
      <c r="AD44" s="579" t="s">
        <v>478</v>
      </c>
      <c r="AE44" s="579"/>
      <c r="AF44" s="579"/>
      <c r="AG44" s="579"/>
      <c r="AH44" s="579"/>
      <c r="AI44" s="138"/>
      <c r="AJ44" s="138" t="s">
        <v>479</v>
      </c>
      <c r="AK44" s="580" t="s">
        <v>441</v>
      </c>
      <c r="AL44" s="580"/>
      <c r="AM44" s="580"/>
      <c r="AN44" s="580"/>
      <c r="AO44" s="580"/>
      <c r="AP44" s="581" t="s">
        <v>442</v>
      </c>
      <c r="AQ44" s="581"/>
      <c r="AR44" s="581"/>
      <c r="AS44" s="581"/>
      <c r="AT44" s="581"/>
      <c r="AU44" s="582" t="s">
        <v>443</v>
      </c>
      <c r="AV44" s="582"/>
      <c r="BA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 ht="59.15">
      <c r="A45" s="32"/>
      <c r="B45" s="154"/>
      <c r="C45" s="32"/>
      <c r="D45" s="137"/>
      <c r="E45" s="585"/>
      <c r="F45" s="585"/>
      <c r="G45" s="585"/>
      <c r="H45" s="585"/>
      <c r="I45" s="587"/>
      <c r="J45" s="585"/>
      <c r="K45" s="587"/>
      <c r="L45" s="587"/>
      <c r="M45" s="587"/>
      <c r="N45" s="587"/>
      <c r="O45" s="587"/>
      <c r="P45" s="136" t="s">
        <v>116</v>
      </c>
      <c r="Q45" s="136" t="s">
        <v>117</v>
      </c>
      <c r="R45" s="141" t="s">
        <v>480</v>
      </c>
      <c r="S45" s="141" t="s">
        <v>481</v>
      </c>
      <c r="T45" s="359" t="s">
        <v>482</v>
      </c>
      <c r="U45" s="136" t="s">
        <v>145</v>
      </c>
      <c r="V45" s="136" t="s">
        <v>482</v>
      </c>
      <c r="W45" s="136" t="s">
        <v>145</v>
      </c>
      <c r="X45" s="136" t="s">
        <v>116</v>
      </c>
      <c r="Y45" s="136" t="s">
        <v>117</v>
      </c>
      <c r="Z45" s="141" t="s">
        <v>480</v>
      </c>
      <c r="AA45" s="141" t="s">
        <v>481</v>
      </c>
      <c r="AB45" s="136" t="s">
        <v>482</v>
      </c>
      <c r="AC45" s="136" t="s">
        <v>145</v>
      </c>
      <c r="AD45" s="136" t="s">
        <v>116</v>
      </c>
      <c r="AE45" s="136" t="s">
        <v>117</v>
      </c>
      <c r="AF45" s="141" t="s">
        <v>480</v>
      </c>
      <c r="AG45" s="136" t="s">
        <v>482</v>
      </c>
      <c r="AH45" s="136" t="s">
        <v>145</v>
      </c>
      <c r="AI45" s="136" t="s">
        <v>482</v>
      </c>
      <c r="AJ45" s="136" t="s">
        <v>145</v>
      </c>
      <c r="AK45" s="136" t="s">
        <v>116</v>
      </c>
      <c r="AL45" s="136" t="s">
        <v>117</v>
      </c>
      <c r="AM45" s="141" t="s">
        <v>480</v>
      </c>
      <c r="AN45" s="136" t="s">
        <v>482</v>
      </c>
      <c r="AO45" s="136" t="s">
        <v>145</v>
      </c>
      <c r="AP45" s="326" t="s">
        <v>116</v>
      </c>
      <c r="AQ45" s="326" t="s">
        <v>117</v>
      </c>
      <c r="AR45" s="141" t="s">
        <v>480</v>
      </c>
      <c r="AS45" s="326" t="s">
        <v>482</v>
      </c>
      <c r="AT45" s="136" t="s">
        <v>145</v>
      </c>
      <c r="AU45" s="141" t="s">
        <v>483</v>
      </c>
      <c r="AV45" s="32"/>
      <c r="BA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 ht="16.100000000000001">
      <c r="A46" s="148" t="s">
        <v>88</v>
      </c>
      <c r="B46" s="155" t="s">
        <v>180</v>
      </c>
      <c r="C46" s="156" t="s">
        <v>181</v>
      </c>
      <c r="D46" s="137">
        <v>1.4</v>
      </c>
      <c r="E46" s="46">
        <v>15</v>
      </c>
      <c r="F46" s="46">
        <f t="shared" si="12"/>
        <v>0.85</v>
      </c>
      <c r="G46" s="46">
        <v>1.1399999999999999</v>
      </c>
      <c r="H46" s="46">
        <v>1.1000000000000001</v>
      </c>
      <c r="I46" s="46">
        <v>1</v>
      </c>
      <c r="J46" s="46">
        <v>1</v>
      </c>
      <c r="K46" s="46">
        <f>CEILING('стоимость контейнеров'!J15,10)</f>
        <v>200</v>
      </c>
      <c r="L46" s="46">
        <v>1</v>
      </c>
      <c r="M46" s="46">
        <f>CEILING(D46*L46*$X$9,1)</f>
        <v>449</v>
      </c>
      <c r="N46" s="46"/>
      <c r="O46" s="46"/>
      <c r="P46" s="46">
        <f>CEILING(D46*$I$2,1)</f>
        <v>448</v>
      </c>
      <c r="Q46" s="46">
        <f t="shared" ref="Q46:Q53" si="23">D46*$J$13*$H$2*J46</f>
        <v>53.9</v>
      </c>
      <c r="R46" s="46">
        <f>Q46+P46</f>
        <v>501.9</v>
      </c>
      <c r="S46" s="32">
        <f>CEILING(R46*$G46,1)+$K46</f>
        <v>773</v>
      </c>
      <c r="T46" s="32">
        <f>U46*F46</f>
        <v>850.85</v>
      </c>
      <c r="U46" s="142">
        <f>CEILING(S46*H46/F46*I46,1)</f>
        <v>1001</v>
      </c>
      <c r="V46" s="140">
        <f>T46+M46</f>
        <v>1299.8499999999999</v>
      </c>
      <c r="W46" s="140">
        <f>U46+M46</f>
        <v>1450</v>
      </c>
      <c r="X46" s="46">
        <f>CEILING($D46*$I$8,1)</f>
        <v>504</v>
      </c>
      <c r="Y46" s="46">
        <f t="shared" ref="Y46:Y53" si="24">$D46*$J$13*$H$8*$J46</f>
        <v>54.32</v>
      </c>
      <c r="Z46" s="46">
        <f>Y46+X46</f>
        <v>558.32000000000005</v>
      </c>
      <c r="AA46" s="32">
        <f>CEILING(Z46*$G46,1)+$K46</f>
        <v>837</v>
      </c>
      <c r="AB46" s="32">
        <f>CEILING(Z46*$G46*$I46,1)+$K46</f>
        <v>837</v>
      </c>
      <c r="AC46" s="143">
        <f>CEILING(AB46*$H46/$F46,1)</f>
        <v>1084</v>
      </c>
      <c r="AD46" s="46">
        <f>CEILING($D46*$I$3,1)</f>
        <v>696</v>
      </c>
      <c r="AE46" s="46">
        <f t="shared" ref="AE46:AE53" si="25">$D46*$J$13*$H$3*$J46</f>
        <v>79.8</v>
      </c>
      <c r="AF46" s="46">
        <f>AE46+AD46</f>
        <v>775.8</v>
      </c>
      <c r="AG46" s="32">
        <f t="shared" ref="AG46:AG53" si="26">CEILING(AF46*$G46*$I46,1)+$K46</f>
        <v>1085</v>
      </c>
      <c r="AH46" s="17">
        <f t="shared" ref="AH46:AH52" si="27">CEILING(AG46*$H46/$F46,1)</f>
        <v>1405</v>
      </c>
      <c r="AI46" s="138">
        <f>AG46+M46</f>
        <v>1534</v>
      </c>
      <c r="AJ46" s="138">
        <f>AH46+M46</f>
        <v>1854</v>
      </c>
      <c r="AK46" s="46">
        <f t="shared" ref="AK46:AK53" si="28">CEILING($D46*$I$11,1)</f>
        <v>1165</v>
      </c>
      <c r="AL46" s="46">
        <f>$D46*$J$13*$H$3*$J46</f>
        <v>79.8</v>
      </c>
      <c r="AM46" s="46">
        <f>AL46+AK46</f>
        <v>1244.8</v>
      </c>
      <c r="AN46" s="32">
        <f t="shared" ref="AN46:AN53" si="29">CEILING(AM46*$G46*$I46,1)+$K46</f>
        <v>1620</v>
      </c>
      <c r="AO46" s="143">
        <f>CEILING(AN46*$H46/$F46,1)</f>
        <v>2097</v>
      </c>
      <c r="AP46" s="46">
        <f>CEILING($D46*$I$5,1)</f>
        <v>1210</v>
      </c>
      <c r="AQ46" s="46">
        <f t="shared" ref="AQ46:AQ53" si="30">$D46*$J$13*$J$5*$J46</f>
        <v>98</v>
      </c>
      <c r="AR46" s="46">
        <f>AQ46+AP46</f>
        <v>1308</v>
      </c>
      <c r="AS46" s="32">
        <f>CEILING(AR46*$G46*$I46,1)+$K46</f>
        <v>1692</v>
      </c>
      <c r="AT46" s="17">
        <f>CEILING(AS46*$H46/$F46,1)</f>
        <v>2190</v>
      </c>
      <c r="AU46" s="138">
        <f t="shared" ref="AU46:AU53" si="31">AS46+M46</f>
        <v>2141</v>
      </c>
      <c r="AV46" s="139">
        <f>CEILING(AU46*$H46/$F46,1)</f>
        <v>2771</v>
      </c>
      <c r="BA46" s="32"/>
      <c r="BC46" s="32"/>
      <c r="BD46" s="32">
        <v>2024</v>
      </c>
      <c r="BE46" s="32">
        <v>3405</v>
      </c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 ht="16.100000000000001">
      <c r="A47" s="148" t="s">
        <v>90</v>
      </c>
      <c r="B47" s="155" t="s">
        <v>484</v>
      </c>
      <c r="C47" s="156" t="s">
        <v>181</v>
      </c>
      <c r="D47" s="137">
        <v>1.4</v>
      </c>
      <c r="E47" s="46">
        <v>15</v>
      </c>
      <c r="F47" s="46">
        <f t="shared" si="12"/>
        <v>0.85</v>
      </c>
      <c r="G47" s="46">
        <v>1.1399999999999999</v>
      </c>
      <c r="H47" s="46">
        <v>1.1000000000000001</v>
      </c>
      <c r="I47" s="46">
        <v>1.25</v>
      </c>
      <c r="J47" s="46">
        <v>1.1000000000000001</v>
      </c>
      <c r="K47" s="46">
        <f>K46+10</f>
        <v>210</v>
      </c>
      <c r="L47" s="46">
        <v>1</v>
      </c>
      <c r="M47" s="46">
        <f t="shared" ref="M47:M53" si="32">CEILING(D47*L47*$X$9,1)</f>
        <v>449</v>
      </c>
      <c r="N47" s="46"/>
      <c r="O47" s="46"/>
      <c r="P47" s="46">
        <f t="shared" ref="P47:P53" si="33">CEILING(D47*$I$2,1)</f>
        <v>448</v>
      </c>
      <c r="Q47" s="46">
        <f t="shared" si="23"/>
        <v>59.290000000000006</v>
      </c>
      <c r="R47" s="46">
        <f t="shared" ref="R47:R52" si="34">Q47+P47</f>
        <v>507.29</v>
      </c>
      <c r="S47" s="32">
        <f>CEILING(R47*$G47,1)+$K47</f>
        <v>789</v>
      </c>
      <c r="T47" s="32">
        <f t="shared" ref="T47:T53" si="35">U47*F47</f>
        <v>1085.45</v>
      </c>
      <c r="U47" s="142">
        <f>CEILING(S47*H47/F47*I47,1)</f>
        <v>1277</v>
      </c>
      <c r="V47" s="140">
        <f t="shared" ref="V47:V53" si="36">T47+M47</f>
        <v>1534.45</v>
      </c>
      <c r="W47" s="140">
        <f>U47+M47</f>
        <v>1726</v>
      </c>
      <c r="X47" s="46">
        <f t="shared" ref="X47:X53" si="37">CEILING($D47*$I$8,1)</f>
        <v>504</v>
      </c>
      <c r="Y47" s="46">
        <f t="shared" si="24"/>
        <v>59.752000000000002</v>
      </c>
      <c r="Z47" s="46">
        <f t="shared" ref="Z47:Z53" si="38">Y47+X47</f>
        <v>563.75199999999995</v>
      </c>
      <c r="AA47" s="46"/>
      <c r="AB47" s="32">
        <f t="shared" ref="AB47:AB53" si="39">CEILING(Z47*$G47*$I47,1)+$K47</f>
        <v>1014</v>
      </c>
      <c r="AC47" s="143">
        <f t="shared" ref="AC47:AC53" si="40">CEILING(AB47*$H47/$F47,1)</f>
        <v>1313</v>
      </c>
      <c r="AD47" s="46">
        <f t="shared" ref="AD47:AD53" si="41">CEILING($D47*$I$3,1)</f>
        <v>696</v>
      </c>
      <c r="AE47" s="46">
        <f t="shared" si="25"/>
        <v>87.78</v>
      </c>
      <c r="AF47" s="46">
        <f t="shared" ref="AF47:AF53" si="42">AE47+AD47</f>
        <v>783.78</v>
      </c>
      <c r="AG47" s="32">
        <f t="shared" si="26"/>
        <v>1327</v>
      </c>
      <c r="AH47" s="17">
        <f t="shared" si="27"/>
        <v>1718</v>
      </c>
      <c r="AI47" s="138">
        <f t="shared" ref="AI47:AI52" si="43">AG47+M47</f>
        <v>1776</v>
      </c>
      <c r="AJ47" s="138">
        <f t="shared" ref="AJ47:AJ52" si="44">CEILING(AI47*$H47/$F47,1)</f>
        <v>2299</v>
      </c>
      <c r="AK47" s="46">
        <f t="shared" si="28"/>
        <v>1165</v>
      </c>
      <c r="AL47" s="46">
        <f t="shared" ref="AL47:AL53" si="45">$D47*$J$13*$H$3*$J47</f>
        <v>87.78</v>
      </c>
      <c r="AM47" s="46">
        <f t="shared" ref="AM47:AM53" si="46">AL47+AK47</f>
        <v>1252.78</v>
      </c>
      <c r="AN47" s="32">
        <f t="shared" si="29"/>
        <v>1996</v>
      </c>
      <c r="AO47" s="143">
        <f t="shared" ref="AO47:AO53" si="47">CEILING(AN47*$H47/$F47,1)</f>
        <v>2584</v>
      </c>
      <c r="AP47" s="46">
        <f t="shared" ref="AP47:AP53" si="48">CEILING($D47*$I$5,1)</f>
        <v>1210</v>
      </c>
      <c r="AQ47" s="46">
        <f t="shared" si="30"/>
        <v>107.80000000000001</v>
      </c>
      <c r="AR47" s="46">
        <f t="shared" ref="AR47:AR53" si="49">AQ47+AP47</f>
        <v>1317.8</v>
      </c>
      <c r="AS47" s="32">
        <f t="shared" ref="AS47:AS53" si="50">CEILING(AR47*$G47*$I47,1)+$K47</f>
        <v>2088</v>
      </c>
      <c r="AT47" s="17">
        <f t="shared" ref="AT47:AT53" si="51">CEILING(AS47*$H47/$F47,1)</f>
        <v>2703</v>
      </c>
      <c r="AU47" s="138">
        <f t="shared" si="31"/>
        <v>2537</v>
      </c>
      <c r="AV47" s="139">
        <f t="shared" ref="AV47:AV53" si="52">CEILING(AU47*$H47/$F47,1)</f>
        <v>3284</v>
      </c>
      <c r="BA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 ht="16.100000000000001">
      <c r="A48" s="152"/>
      <c r="B48" s="155" t="s">
        <v>183</v>
      </c>
      <c r="C48" s="156" t="s">
        <v>181</v>
      </c>
      <c r="D48" s="137">
        <v>1.4</v>
      </c>
      <c r="E48" s="46">
        <v>15</v>
      </c>
      <c r="F48" s="46">
        <f t="shared" si="12"/>
        <v>0.85</v>
      </c>
      <c r="G48" s="46">
        <v>1.1399999999999999</v>
      </c>
      <c r="H48" s="46">
        <v>1.1000000000000001</v>
      </c>
      <c r="I48" s="46">
        <v>1.5</v>
      </c>
      <c r="J48" s="46">
        <v>1.1000000000000001</v>
      </c>
      <c r="K48" s="46">
        <f>K46+10</f>
        <v>210</v>
      </c>
      <c r="L48" s="46">
        <v>1</v>
      </c>
      <c r="M48" s="46">
        <f t="shared" si="32"/>
        <v>449</v>
      </c>
      <c r="N48" s="46"/>
      <c r="O48" s="46"/>
      <c r="P48" s="46">
        <f t="shared" si="33"/>
        <v>448</v>
      </c>
      <c r="Q48" s="46">
        <f t="shared" si="23"/>
        <v>59.290000000000006</v>
      </c>
      <c r="R48" s="46">
        <f t="shared" si="34"/>
        <v>507.29</v>
      </c>
      <c r="S48" s="32">
        <f>CEILING(R48*$G48,1)+$K48</f>
        <v>789</v>
      </c>
      <c r="T48" s="32">
        <f t="shared" si="35"/>
        <v>1302.2</v>
      </c>
      <c r="U48" s="142">
        <f t="shared" ref="U48:U53" si="53">CEILING(S48*H48/F48*I48,1)</f>
        <v>1532</v>
      </c>
      <c r="V48" s="140">
        <f t="shared" si="36"/>
        <v>1751.2</v>
      </c>
      <c r="W48" s="140">
        <f>U48+M48</f>
        <v>1981</v>
      </c>
      <c r="X48" s="46">
        <f t="shared" si="37"/>
        <v>504</v>
      </c>
      <c r="Y48" s="46">
        <f t="shared" si="24"/>
        <v>59.752000000000002</v>
      </c>
      <c r="Z48" s="46">
        <f t="shared" si="38"/>
        <v>563.75199999999995</v>
      </c>
      <c r="AA48" s="46"/>
      <c r="AB48" s="32">
        <f t="shared" si="39"/>
        <v>1175</v>
      </c>
      <c r="AC48" s="143">
        <f t="shared" si="40"/>
        <v>1521</v>
      </c>
      <c r="AD48" s="46">
        <f t="shared" si="41"/>
        <v>696</v>
      </c>
      <c r="AE48" s="46">
        <f t="shared" si="25"/>
        <v>87.78</v>
      </c>
      <c r="AF48" s="46">
        <f t="shared" si="42"/>
        <v>783.78</v>
      </c>
      <c r="AG48" s="32">
        <f t="shared" si="26"/>
        <v>1551</v>
      </c>
      <c r="AH48" s="17">
        <f t="shared" si="27"/>
        <v>2008</v>
      </c>
      <c r="AI48" s="138">
        <f t="shared" si="43"/>
        <v>2000</v>
      </c>
      <c r="AJ48" s="138">
        <f t="shared" si="44"/>
        <v>2589</v>
      </c>
      <c r="AK48" s="46">
        <f t="shared" si="28"/>
        <v>1165</v>
      </c>
      <c r="AL48" s="46">
        <f t="shared" si="45"/>
        <v>87.78</v>
      </c>
      <c r="AM48" s="46">
        <f t="shared" si="46"/>
        <v>1252.78</v>
      </c>
      <c r="AN48" s="32">
        <f t="shared" si="29"/>
        <v>2353</v>
      </c>
      <c r="AO48" s="143">
        <f t="shared" si="47"/>
        <v>3046</v>
      </c>
      <c r="AP48" s="46">
        <f t="shared" si="48"/>
        <v>1210</v>
      </c>
      <c r="AQ48" s="46">
        <f t="shared" si="30"/>
        <v>107.80000000000001</v>
      </c>
      <c r="AR48" s="46">
        <f t="shared" si="49"/>
        <v>1317.8</v>
      </c>
      <c r="AS48" s="32">
        <f t="shared" si="50"/>
        <v>2464</v>
      </c>
      <c r="AT48" s="17">
        <f t="shared" si="51"/>
        <v>3189</v>
      </c>
      <c r="AU48" s="138">
        <f t="shared" si="31"/>
        <v>2913</v>
      </c>
      <c r="AV48" s="139">
        <f t="shared" si="52"/>
        <v>3770</v>
      </c>
      <c r="BA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 ht="16.100000000000001">
      <c r="A49" s="152"/>
      <c r="B49" s="155" t="s">
        <v>485</v>
      </c>
      <c r="C49" s="156" t="s">
        <v>181</v>
      </c>
      <c r="D49" s="137">
        <v>1.4</v>
      </c>
      <c r="E49" s="46">
        <v>15</v>
      </c>
      <c r="F49" s="46">
        <f t="shared" si="12"/>
        <v>0.85</v>
      </c>
      <c r="G49" s="46">
        <v>1.1399999999999999</v>
      </c>
      <c r="H49" s="46">
        <v>1.1000000000000001</v>
      </c>
      <c r="I49" s="46">
        <v>1.75</v>
      </c>
      <c r="J49" s="46">
        <v>1.1000000000000001</v>
      </c>
      <c r="K49" s="46">
        <f>K46+20</f>
        <v>220</v>
      </c>
      <c r="L49" s="46">
        <v>1</v>
      </c>
      <c r="M49" s="46">
        <f t="shared" si="32"/>
        <v>449</v>
      </c>
      <c r="N49" s="46"/>
      <c r="O49" s="46"/>
      <c r="P49" s="46">
        <f t="shared" si="33"/>
        <v>448</v>
      </c>
      <c r="Q49" s="46">
        <f t="shared" si="23"/>
        <v>59.290000000000006</v>
      </c>
      <c r="R49" s="46">
        <f t="shared" si="34"/>
        <v>507.29</v>
      </c>
      <c r="S49" s="32">
        <f>CEILING(R49*$G49,1)+$K49</f>
        <v>799</v>
      </c>
      <c r="T49" s="32">
        <f t="shared" si="35"/>
        <v>1538.5</v>
      </c>
      <c r="U49" s="142">
        <f t="shared" si="53"/>
        <v>1810</v>
      </c>
      <c r="V49" s="140">
        <f t="shared" si="36"/>
        <v>1987.5</v>
      </c>
      <c r="W49" s="140">
        <f t="shared" ref="W49:W52" si="54">U49+M49</f>
        <v>2259</v>
      </c>
      <c r="X49" s="46">
        <f t="shared" si="37"/>
        <v>504</v>
      </c>
      <c r="Y49" s="46">
        <f t="shared" si="24"/>
        <v>59.752000000000002</v>
      </c>
      <c r="Z49" s="46">
        <f t="shared" si="38"/>
        <v>563.75199999999995</v>
      </c>
      <c r="AA49" s="46"/>
      <c r="AB49" s="32">
        <f t="shared" si="39"/>
        <v>1345</v>
      </c>
      <c r="AC49" s="143">
        <f t="shared" si="40"/>
        <v>1741</v>
      </c>
      <c r="AD49" s="46">
        <f t="shared" si="41"/>
        <v>696</v>
      </c>
      <c r="AE49" s="46">
        <f t="shared" si="25"/>
        <v>87.78</v>
      </c>
      <c r="AF49" s="46">
        <f t="shared" si="42"/>
        <v>783.78</v>
      </c>
      <c r="AG49" s="32">
        <f t="shared" si="26"/>
        <v>1784</v>
      </c>
      <c r="AH49" s="17">
        <f t="shared" si="27"/>
        <v>2309</v>
      </c>
      <c r="AI49" s="138">
        <f t="shared" si="43"/>
        <v>2233</v>
      </c>
      <c r="AJ49" s="138">
        <f t="shared" si="44"/>
        <v>2890</v>
      </c>
      <c r="AK49" s="46">
        <f t="shared" si="28"/>
        <v>1165</v>
      </c>
      <c r="AL49" s="46">
        <f t="shared" si="45"/>
        <v>87.78</v>
      </c>
      <c r="AM49" s="46">
        <f t="shared" si="46"/>
        <v>1252.78</v>
      </c>
      <c r="AN49" s="32">
        <f t="shared" si="29"/>
        <v>2720</v>
      </c>
      <c r="AO49" s="143">
        <f t="shared" si="47"/>
        <v>3520</v>
      </c>
      <c r="AP49" s="46">
        <f t="shared" si="48"/>
        <v>1210</v>
      </c>
      <c r="AQ49" s="46">
        <f t="shared" si="30"/>
        <v>107.80000000000001</v>
      </c>
      <c r="AR49" s="46">
        <f t="shared" si="49"/>
        <v>1317.8</v>
      </c>
      <c r="AS49" s="32">
        <f t="shared" si="50"/>
        <v>2850</v>
      </c>
      <c r="AT49" s="17">
        <f t="shared" si="51"/>
        <v>3689</v>
      </c>
      <c r="AU49" s="138">
        <f t="shared" si="31"/>
        <v>3299</v>
      </c>
      <c r="AV49" s="139">
        <f t="shared" si="52"/>
        <v>4270</v>
      </c>
      <c r="BA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ht="16.100000000000001">
      <c r="A50" s="152"/>
      <c r="B50" s="155" t="s">
        <v>185</v>
      </c>
      <c r="C50" s="156" t="s">
        <v>181</v>
      </c>
      <c r="D50" s="137">
        <v>1.4</v>
      </c>
      <c r="E50" s="46">
        <v>15</v>
      </c>
      <c r="F50" s="46">
        <f t="shared" si="12"/>
        <v>0.85</v>
      </c>
      <c r="G50" s="46">
        <v>1.1399999999999999</v>
      </c>
      <c r="H50" s="46">
        <v>1.1000000000000001</v>
      </c>
      <c r="I50" s="46">
        <v>1</v>
      </c>
      <c r="J50" s="46">
        <v>1</v>
      </c>
      <c r="K50" s="46">
        <f>K46</f>
        <v>200</v>
      </c>
      <c r="L50" s="46">
        <v>1</v>
      </c>
      <c r="M50" s="46">
        <f>CEILING(D50*L50*$X$9,1)</f>
        <v>449</v>
      </c>
      <c r="N50" s="46"/>
      <c r="O50" s="46"/>
      <c r="P50" s="46">
        <f t="shared" si="33"/>
        <v>448</v>
      </c>
      <c r="Q50" s="46">
        <f t="shared" si="23"/>
        <v>53.9</v>
      </c>
      <c r="R50" s="46">
        <f t="shared" si="34"/>
        <v>501.9</v>
      </c>
      <c r="S50" s="32">
        <f t="shared" ref="S50:S53" si="55">CEILING(R50*$G50,1)+$K50</f>
        <v>773</v>
      </c>
      <c r="T50" s="32">
        <f t="shared" si="35"/>
        <v>850.85</v>
      </c>
      <c r="U50" s="142">
        <f t="shared" si="53"/>
        <v>1001</v>
      </c>
      <c r="V50" s="140">
        <f t="shared" si="36"/>
        <v>1299.8499999999999</v>
      </c>
      <c r="W50" s="140">
        <f t="shared" si="54"/>
        <v>1450</v>
      </c>
      <c r="X50" s="46">
        <f>CEILING($D50*$I$8,1)</f>
        <v>504</v>
      </c>
      <c r="Y50" s="46">
        <f t="shared" si="24"/>
        <v>54.32</v>
      </c>
      <c r="Z50" s="46">
        <f t="shared" si="38"/>
        <v>558.32000000000005</v>
      </c>
      <c r="AA50" s="46"/>
      <c r="AB50" s="32">
        <f t="shared" si="39"/>
        <v>837</v>
      </c>
      <c r="AC50" s="143">
        <f t="shared" si="40"/>
        <v>1084</v>
      </c>
      <c r="AD50" s="46">
        <f t="shared" si="41"/>
        <v>696</v>
      </c>
      <c r="AE50" s="46">
        <f t="shared" si="25"/>
        <v>79.8</v>
      </c>
      <c r="AF50" s="46">
        <f t="shared" si="42"/>
        <v>775.8</v>
      </c>
      <c r="AG50" s="32">
        <f>CEILING(AF50*$G50*$I50,1)+$K50</f>
        <v>1085</v>
      </c>
      <c r="AH50" s="17">
        <f>CEILING(AG50*$H50/$F50,1)</f>
        <v>1405</v>
      </c>
      <c r="AI50" s="138">
        <f t="shared" si="43"/>
        <v>1534</v>
      </c>
      <c r="AJ50" s="138">
        <f t="shared" si="44"/>
        <v>1986</v>
      </c>
      <c r="AK50" s="46">
        <f t="shared" si="28"/>
        <v>1165</v>
      </c>
      <c r="AL50" s="46">
        <f t="shared" si="45"/>
        <v>79.8</v>
      </c>
      <c r="AM50" s="46">
        <f t="shared" si="46"/>
        <v>1244.8</v>
      </c>
      <c r="AN50" s="32">
        <f t="shared" si="29"/>
        <v>1620</v>
      </c>
      <c r="AO50" s="143">
        <f t="shared" si="47"/>
        <v>2097</v>
      </c>
      <c r="AP50" s="46">
        <f t="shared" si="48"/>
        <v>1210</v>
      </c>
      <c r="AQ50" s="46">
        <f>$D50*$J$13*$J$5*$J50</f>
        <v>98</v>
      </c>
      <c r="AR50" s="46">
        <f t="shared" si="49"/>
        <v>1308</v>
      </c>
      <c r="AS50" s="32">
        <f t="shared" si="50"/>
        <v>1692</v>
      </c>
      <c r="AT50" s="17">
        <f t="shared" si="51"/>
        <v>2190</v>
      </c>
      <c r="AU50" s="138">
        <f t="shared" si="31"/>
        <v>2141</v>
      </c>
      <c r="AV50" s="139">
        <f t="shared" si="52"/>
        <v>2771</v>
      </c>
      <c r="BA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 ht="16.100000000000001">
      <c r="A51" s="32"/>
      <c r="B51" s="155" t="s">
        <v>486</v>
      </c>
      <c r="C51" s="156" t="s">
        <v>181</v>
      </c>
      <c r="D51" s="137">
        <v>1.4</v>
      </c>
      <c r="E51" s="46">
        <v>15</v>
      </c>
      <c r="F51" s="46">
        <f t="shared" si="12"/>
        <v>0.85</v>
      </c>
      <c r="G51" s="46">
        <v>1.1399999999999999</v>
      </c>
      <c r="H51" s="46">
        <v>1.1000000000000001</v>
      </c>
      <c r="I51" s="46">
        <v>1.3</v>
      </c>
      <c r="J51" s="46">
        <v>1.1000000000000001</v>
      </c>
      <c r="K51" s="46">
        <f>K46+10</f>
        <v>210</v>
      </c>
      <c r="L51" s="46">
        <v>1</v>
      </c>
      <c r="M51" s="46">
        <f t="shared" si="32"/>
        <v>449</v>
      </c>
      <c r="N51" s="46"/>
      <c r="O51" s="46"/>
      <c r="P51" s="46">
        <f t="shared" si="33"/>
        <v>448</v>
      </c>
      <c r="Q51" s="46">
        <f t="shared" si="23"/>
        <v>59.290000000000006</v>
      </c>
      <c r="R51" s="46">
        <f t="shared" si="34"/>
        <v>507.29</v>
      </c>
      <c r="S51" s="32">
        <f t="shared" si="55"/>
        <v>789</v>
      </c>
      <c r="T51" s="32">
        <f t="shared" si="35"/>
        <v>1128.8</v>
      </c>
      <c r="U51" s="142">
        <f t="shared" si="53"/>
        <v>1328</v>
      </c>
      <c r="V51" s="140">
        <f t="shared" si="36"/>
        <v>1577.8</v>
      </c>
      <c r="W51" s="140">
        <f t="shared" si="54"/>
        <v>1777</v>
      </c>
      <c r="X51" s="46">
        <f t="shared" si="37"/>
        <v>504</v>
      </c>
      <c r="Y51" s="46">
        <f t="shared" si="24"/>
        <v>59.752000000000002</v>
      </c>
      <c r="Z51" s="46">
        <f t="shared" si="38"/>
        <v>563.75199999999995</v>
      </c>
      <c r="AA51" s="46"/>
      <c r="AB51" s="32">
        <f t="shared" si="39"/>
        <v>1046</v>
      </c>
      <c r="AC51" s="143">
        <f t="shared" si="40"/>
        <v>1354</v>
      </c>
      <c r="AD51" s="46">
        <f t="shared" si="41"/>
        <v>696</v>
      </c>
      <c r="AE51" s="46">
        <f t="shared" si="25"/>
        <v>87.78</v>
      </c>
      <c r="AF51" s="46">
        <f t="shared" si="42"/>
        <v>783.78</v>
      </c>
      <c r="AG51" s="32">
        <f>CEILING(AF51*$G51*$I51,1)+$K51</f>
        <v>1372</v>
      </c>
      <c r="AH51" s="17">
        <f t="shared" si="27"/>
        <v>1776</v>
      </c>
      <c r="AI51" s="138">
        <f t="shared" si="43"/>
        <v>1821</v>
      </c>
      <c r="AJ51" s="138">
        <f t="shared" si="44"/>
        <v>2357</v>
      </c>
      <c r="AK51" s="46">
        <f t="shared" si="28"/>
        <v>1165</v>
      </c>
      <c r="AL51" s="46">
        <f t="shared" si="45"/>
        <v>87.78</v>
      </c>
      <c r="AM51" s="46">
        <f t="shared" si="46"/>
        <v>1252.78</v>
      </c>
      <c r="AN51" s="32">
        <f t="shared" si="29"/>
        <v>2067</v>
      </c>
      <c r="AO51" s="143">
        <f t="shared" si="47"/>
        <v>2675</v>
      </c>
      <c r="AP51" s="46">
        <f t="shared" si="48"/>
        <v>1210</v>
      </c>
      <c r="AQ51" s="46">
        <f t="shared" si="30"/>
        <v>107.80000000000001</v>
      </c>
      <c r="AR51" s="46">
        <f t="shared" si="49"/>
        <v>1317.8</v>
      </c>
      <c r="AS51" s="32">
        <f t="shared" si="50"/>
        <v>2163</v>
      </c>
      <c r="AT51" s="17">
        <f t="shared" si="51"/>
        <v>2800</v>
      </c>
      <c r="AU51" s="138">
        <f t="shared" si="31"/>
        <v>2612</v>
      </c>
      <c r="AV51" s="139">
        <f t="shared" si="52"/>
        <v>3381</v>
      </c>
      <c r="BA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 ht="16.100000000000001">
      <c r="A52" s="32"/>
      <c r="B52" s="155" t="s">
        <v>487</v>
      </c>
      <c r="C52" s="156" t="s">
        <v>181</v>
      </c>
      <c r="D52" s="137">
        <v>1.4</v>
      </c>
      <c r="E52" s="46">
        <v>15</v>
      </c>
      <c r="F52" s="46">
        <f t="shared" si="12"/>
        <v>0.85</v>
      </c>
      <c r="G52" s="46">
        <v>1.1399999999999999</v>
      </c>
      <c r="H52" s="46">
        <v>1.1000000000000001</v>
      </c>
      <c r="I52" s="46">
        <v>1.5</v>
      </c>
      <c r="J52" s="46">
        <v>1.1000000000000001</v>
      </c>
      <c r="K52" s="46">
        <f>K46+10</f>
        <v>210</v>
      </c>
      <c r="L52" s="46">
        <v>1</v>
      </c>
      <c r="M52" s="46">
        <f t="shared" si="32"/>
        <v>449</v>
      </c>
      <c r="N52" s="46"/>
      <c r="O52" s="46"/>
      <c r="P52" s="46">
        <f t="shared" si="33"/>
        <v>448</v>
      </c>
      <c r="Q52" s="46">
        <f t="shared" si="23"/>
        <v>59.290000000000006</v>
      </c>
      <c r="R52" s="46">
        <f t="shared" si="34"/>
        <v>507.29</v>
      </c>
      <c r="S52" s="32">
        <f t="shared" si="55"/>
        <v>789</v>
      </c>
      <c r="T52" s="32">
        <f t="shared" si="35"/>
        <v>1302.2</v>
      </c>
      <c r="U52" s="142">
        <f t="shared" si="53"/>
        <v>1532</v>
      </c>
      <c r="V52" s="140">
        <f t="shared" si="36"/>
        <v>1751.2</v>
      </c>
      <c r="W52" s="140">
        <f t="shared" si="54"/>
        <v>1981</v>
      </c>
      <c r="X52" s="46">
        <f t="shared" si="37"/>
        <v>504</v>
      </c>
      <c r="Y52" s="46">
        <f t="shared" si="24"/>
        <v>59.752000000000002</v>
      </c>
      <c r="Z52" s="46">
        <f t="shared" si="38"/>
        <v>563.75199999999995</v>
      </c>
      <c r="AA52" s="46"/>
      <c r="AB52" s="32">
        <f t="shared" si="39"/>
        <v>1175</v>
      </c>
      <c r="AC52" s="143">
        <f t="shared" si="40"/>
        <v>1521</v>
      </c>
      <c r="AD52" s="46">
        <f t="shared" si="41"/>
        <v>696</v>
      </c>
      <c r="AE52" s="46">
        <f t="shared" si="25"/>
        <v>87.78</v>
      </c>
      <c r="AF52" s="46">
        <f t="shared" si="42"/>
        <v>783.78</v>
      </c>
      <c r="AG52" s="32">
        <f t="shared" si="26"/>
        <v>1551</v>
      </c>
      <c r="AH52" s="17">
        <f t="shared" si="27"/>
        <v>2008</v>
      </c>
      <c r="AI52" s="138">
        <f t="shared" si="43"/>
        <v>2000</v>
      </c>
      <c r="AJ52" s="138">
        <f t="shared" si="44"/>
        <v>2589</v>
      </c>
      <c r="AK52" s="46">
        <f t="shared" si="28"/>
        <v>1165</v>
      </c>
      <c r="AL52" s="46">
        <f t="shared" si="45"/>
        <v>87.78</v>
      </c>
      <c r="AM52" s="46">
        <f t="shared" si="46"/>
        <v>1252.78</v>
      </c>
      <c r="AN52" s="32">
        <f t="shared" si="29"/>
        <v>2353</v>
      </c>
      <c r="AO52" s="143">
        <f t="shared" si="47"/>
        <v>3046</v>
      </c>
      <c r="AP52" s="46">
        <f t="shared" si="48"/>
        <v>1210</v>
      </c>
      <c r="AQ52" s="46">
        <f t="shared" si="30"/>
        <v>107.80000000000001</v>
      </c>
      <c r="AR52" s="46">
        <f t="shared" si="49"/>
        <v>1317.8</v>
      </c>
      <c r="AS52" s="32">
        <f t="shared" si="50"/>
        <v>2464</v>
      </c>
      <c r="AT52" s="17">
        <f t="shared" si="51"/>
        <v>3189</v>
      </c>
      <c r="AU52" s="138">
        <f t="shared" si="31"/>
        <v>2913</v>
      </c>
      <c r="AV52" s="139">
        <f t="shared" si="52"/>
        <v>3770</v>
      </c>
      <c r="BA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 ht="16.100000000000001">
      <c r="A53" s="32"/>
      <c r="B53" s="155" t="s">
        <v>488</v>
      </c>
      <c r="C53" s="156" t="s">
        <v>181</v>
      </c>
      <c r="D53" s="137">
        <v>1.4</v>
      </c>
      <c r="E53" s="46">
        <v>15</v>
      </c>
      <c r="F53" s="46">
        <f t="shared" si="12"/>
        <v>0.85</v>
      </c>
      <c r="G53" s="46">
        <v>1.1399999999999999</v>
      </c>
      <c r="H53" s="46">
        <v>1.1000000000000001</v>
      </c>
      <c r="I53" s="46">
        <v>1.8</v>
      </c>
      <c r="J53" s="46">
        <v>1.1000000000000001</v>
      </c>
      <c r="K53" s="46">
        <f>K46+20</f>
        <v>220</v>
      </c>
      <c r="L53" s="46">
        <v>1</v>
      </c>
      <c r="M53" s="46">
        <f t="shared" si="32"/>
        <v>449</v>
      </c>
      <c r="N53" s="46"/>
      <c r="O53" s="46"/>
      <c r="P53" s="46">
        <f t="shared" si="33"/>
        <v>448</v>
      </c>
      <c r="Q53" s="46">
        <f t="shared" si="23"/>
        <v>59.290000000000006</v>
      </c>
      <c r="R53" s="46">
        <f>Q53+P53</f>
        <v>507.29</v>
      </c>
      <c r="S53" s="32">
        <f t="shared" si="55"/>
        <v>799</v>
      </c>
      <c r="T53" s="32">
        <f t="shared" si="35"/>
        <v>1582.7</v>
      </c>
      <c r="U53" s="142">
        <f t="shared" si="53"/>
        <v>1862</v>
      </c>
      <c r="V53" s="140">
        <f t="shared" si="36"/>
        <v>2031.7</v>
      </c>
      <c r="W53" s="140">
        <f>U53+M53</f>
        <v>2311</v>
      </c>
      <c r="X53" s="46">
        <f t="shared" si="37"/>
        <v>504</v>
      </c>
      <c r="Y53" s="46">
        <f t="shared" si="24"/>
        <v>59.752000000000002</v>
      </c>
      <c r="Z53" s="46">
        <f t="shared" si="38"/>
        <v>563.75199999999995</v>
      </c>
      <c r="AA53" s="46"/>
      <c r="AB53" s="32">
        <f t="shared" si="39"/>
        <v>1377</v>
      </c>
      <c r="AC53" s="143">
        <f t="shared" si="40"/>
        <v>1782</v>
      </c>
      <c r="AD53" s="46">
        <f t="shared" si="41"/>
        <v>696</v>
      </c>
      <c r="AE53" s="46">
        <f t="shared" si="25"/>
        <v>87.78</v>
      </c>
      <c r="AF53" s="46">
        <f t="shared" si="42"/>
        <v>783.78</v>
      </c>
      <c r="AG53" s="32">
        <f t="shared" si="26"/>
        <v>1829</v>
      </c>
      <c r="AH53" s="17">
        <f>CEILING(AG53*$H53/$F53,1)</f>
        <v>2367</v>
      </c>
      <c r="AI53" s="138">
        <f>AG53+M53</f>
        <v>2278</v>
      </c>
      <c r="AJ53" s="138">
        <f>CEILING(AI53*$H53/$F53,1)</f>
        <v>2948</v>
      </c>
      <c r="AK53" s="46">
        <f t="shared" si="28"/>
        <v>1165</v>
      </c>
      <c r="AL53" s="46">
        <f t="shared" si="45"/>
        <v>87.78</v>
      </c>
      <c r="AM53" s="46">
        <f t="shared" si="46"/>
        <v>1252.78</v>
      </c>
      <c r="AN53" s="32">
        <f t="shared" si="29"/>
        <v>2791</v>
      </c>
      <c r="AO53" s="143">
        <f t="shared" si="47"/>
        <v>3612</v>
      </c>
      <c r="AP53" s="46">
        <f t="shared" si="48"/>
        <v>1210</v>
      </c>
      <c r="AQ53" s="46">
        <f t="shared" si="30"/>
        <v>107.80000000000001</v>
      </c>
      <c r="AR53" s="46">
        <f t="shared" si="49"/>
        <v>1317.8</v>
      </c>
      <c r="AS53" s="32">
        <f t="shared" si="50"/>
        <v>2925</v>
      </c>
      <c r="AT53" s="17">
        <f t="shared" si="51"/>
        <v>3786</v>
      </c>
      <c r="AU53" s="138">
        <f t="shared" si="31"/>
        <v>3374</v>
      </c>
      <c r="AV53" s="139">
        <f t="shared" si="52"/>
        <v>4367</v>
      </c>
      <c r="BA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ht="18.649999999999999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U54" s="142"/>
      <c r="V54" s="140"/>
      <c r="W54" s="140"/>
      <c r="X54" s="32"/>
      <c r="Y54" s="32"/>
      <c r="Z54" s="32"/>
      <c r="AB54" s="32"/>
      <c r="AC54" s="143"/>
      <c r="AD54" s="32"/>
      <c r="AE54" s="32"/>
      <c r="AF54" s="32"/>
      <c r="AG54" s="32"/>
      <c r="AH54" s="17"/>
      <c r="AI54" s="138"/>
      <c r="AJ54" s="138"/>
      <c r="AK54" s="32"/>
      <c r="AL54" s="32"/>
      <c r="AM54" s="32"/>
      <c r="AN54" s="32"/>
      <c r="AO54" s="143"/>
      <c r="AP54" s="32"/>
      <c r="AQ54" s="32"/>
      <c r="AR54" s="32"/>
      <c r="AS54" s="32"/>
      <c r="AT54" s="17"/>
      <c r="AU54" s="138"/>
      <c r="AV54" s="138"/>
      <c r="BA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 ht="17.399999999999999" customHeight="1">
      <c r="A55" s="32"/>
      <c r="B55" s="154" t="s">
        <v>489</v>
      </c>
      <c r="C55" s="32"/>
      <c r="D55" s="137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142"/>
      <c r="V55" s="140"/>
      <c r="W55" s="140"/>
      <c r="X55" s="46"/>
      <c r="Y55" s="46"/>
      <c r="Z55" s="46"/>
      <c r="AA55" s="46"/>
      <c r="AB55" s="46"/>
      <c r="AC55" s="143"/>
      <c r="AD55" s="46"/>
      <c r="AE55" s="46"/>
      <c r="AF55" s="46"/>
      <c r="AG55" s="46"/>
      <c r="AH55" s="17"/>
      <c r="AI55" s="138"/>
      <c r="AJ55" s="138"/>
      <c r="AK55" s="46"/>
      <c r="AL55" s="46"/>
      <c r="AM55" s="46"/>
      <c r="AN55" s="46"/>
      <c r="AO55" s="143"/>
      <c r="AP55" s="46"/>
      <c r="AQ55" s="46"/>
      <c r="AR55" s="46"/>
      <c r="AS55" s="46"/>
      <c r="AT55" s="17"/>
      <c r="AU55" s="138"/>
      <c r="AV55" s="138"/>
      <c r="BA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 ht="16.100000000000001">
      <c r="A56" s="148" t="s">
        <v>490</v>
      </c>
      <c r="B56" s="155" t="s">
        <v>204</v>
      </c>
      <c r="C56" s="150" t="s">
        <v>12</v>
      </c>
      <c r="D56" s="137">
        <f>'Расчёт цен'!E74</f>
        <v>0.1103</v>
      </c>
      <c r="E56" s="46">
        <v>30</v>
      </c>
      <c r="F56" s="46">
        <f>'Расчёт цен'!G74</f>
        <v>0.7</v>
      </c>
      <c r="G56" s="46">
        <v>1.35</v>
      </c>
      <c r="H56" s="46">
        <f>'Расчёт цен'!I74</f>
        <v>1.45</v>
      </c>
      <c r="I56" s="46">
        <f>'Расчёт цен'!J74</f>
        <v>1</v>
      </c>
      <c r="J56" s="46">
        <v>3</v>
      </c>
      <c r="K56" s="46">
        <f>'Расчёт цен'!L74</f>
        <v>15</v>
      </c>
      <c r="L56" s="46">
        <f>'Расчёт цен'!M74</f>
        <v>1.2</v>
      </c>
      <c r="M56" s="46">
        <f>'Расчёт цен'!N74</f>
        <v>40</v>
      </c>
      <c r="N56" s="46"/>
      <c r="O56" s="46"/>
      <c r="P56" s="46">
        <f t="shared" ref="P56:P60" si="56">CEILING(D56*$I$2,1)</f>
        <v>36</v>
      </c>
      <c r="Q56" s="290">
        <f>D56*$H$13*$H$2*J56</f>
        <v>38.21895</v>
      </c>
      <c r="R56" s="46">
        <f>(Q56+P56)*I56</f>
        <v>74.218950000000007</v>
      </c>
      <c r="S56" s="32">
        <f t="shared" ref="S56:S74" si="57">CEILING(R56*$G56,1)+$K56</f>
        <v>116</v>
      </c>
      <c r="T56" s="32">
        <f t="shared" ref="T56" si="58">U56*F56</f>
        <v>168.7</v>
      </c>
      <c r="U56" s="142">
        <f t="shared" ref="U56" si="59">CEILING(S56*H56/F56*I56,1)</f>
        <v>241</v>
      </c>
      <c r="V56" s="140">
        <f t="shared" ref="V56" si="60">T56+M56</f>
        <v>208.7</v>
      </c>
      <c r="W56" s="140">
        <f t="shared" ref="W56" si="61">U56+M56</f>
        <v>281</v>
      </c>
      <c r="X56" s="46">
        <f t="shared" ref="X56:X74" si="62">CEILING($D56*$I$8,1)</f>
        <v>40</v>
      </c>
      <c r="Y56" s="46">
        <f>$D56*$H$13*$H$8*$J56</f>
        <v>38.516759999999991</v>
      </c>
      <c r="Z56" s="46">
        <f t="shared" ref="Z56:Z60" si="63">Y56+X56</f>
        <v>78.516759999999991</v>
      </c>
      <c r="AA56" s="46"/>
      <c r="AB56" s="32">
        <f>CEILING(Z56*$G56*$I56,1)+$K56</f>
        <v>121</v>
      </c>
      <c r="AC56" s="143">
        <f>CEILING(AB56*$H56/$F56,1)</f>
        <v>251</v>
      </c>
      <c r="AD56" s="46">
        <f t="shared" ref="AD56:AD74" si="64">CEILING($D56*$I$3,1)</f>
        <v>55</v>
      </c>
      <c r="AE56" s="46">
        <f>$D56*$H$13*$H$8*$J56</f>
        <v>38.516759999999991</v>
      </c>
      <c r="AF56" s="46">
        <f t="shared" ref="AF56:AF60" si="65">AE56+AD56</f>
        <v>93.516759999999991</v>
      </c>
      <c r="AG56" s="32">
        <f>CEILING(AF56*$G56*$I56,1)+$K56</f>
        <v>142</v>
      </c>
      <c r="AH56" s="17">
        <f>CEILING(AG56*$H56/$F56,1)</f>
        <v>295</v>
      </c>
      <c r="AI56" s="138">
        <f>AG56+M56</f>
        <v>182</v>
      </c>
      <c r="AJ56" s="138">
        <f>CEILING(AI56*$H56/$F56,1)</f>
        <v>377</v>
      </c>
      <c r="AK56" s="46">
        <f>CEILING($D56*$I$11,1)</f>
        <v>92</v>
      </c>
      <c r="AL56" s="46">
        <f>$D56*$I$13*$H$11*$J56</f>
        <v>41.693399999999997</v>
      </c>
      <c r="AM56" s="46">
        <f t="shared" ref="AM56:AM60" si="66">AL56+AK56</f>
        <v>133.6934</v>
      </c>
      <c r="AN56" s="32">
        <f>CEILING(AM56*$G56*$I56,1)+$K56</f>
        <v>196</v>
      </c>
      <c r="AO56" s="143">
        <f>CEILING(AN56*$H56/$F56,1)</f>
        <v>406</v>
      </c>
      <c r="AP56" s="46">
        <f t="shared" ref="AP56:AP64" si="67">CEILING($D56*$I$5,1)</f>
        <v>96</v>
      </c>
      <c r="AQ56" s="46">
        <f>$D56*$I$13*$J$5*$J56</f>
        <v>46.326000000000001</v>
      </c>
      <c r="AR56" s="46">
        <f t="shared" ref="AR56:AR60" si="68">AQ56+AP56</f>
        <v>142.32599999999999</v>
      </c>
      <c r="AS56" s="32">
        <f>CEILING(AR56*$G56*$I56,1)+$K56</f>
        <v>208</v>
      </c>
      <c r="AT56" s="17">
        <f>CEILING(AS56*$H56/$F56,1)</f>
        <v>431</v>
      </c>
      <c r="AU56" s="138">
        <f>AS56+M56</f>
        <v>248</v>
      </c>
      <c r="AV56" s="139">
        <f>CEILING(AU56*$H56/$F56,1)</f>
        <v>514</v>
      </c>
      <c r="BA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 ht="16.100000000000001">
      <c r="A57" s="148" t="s">
        <v>491</v>
      </c>
      <c r="B57" s="155" t="s">
        <v>205</v>
      </c>
      <c r="C57" s="150" t="s">
        <v>12</v>
      </c>
      <c r="D57" s="137">
        <f>'Расчёт цен'!E75</f>
        <v>0.255</v>
      </c>
      <c r="E57" s="46">
        <v>30</v>
      </c>
      <c r="F57" s="46">
        <f>'Расчёт цен'!G75</f>
        <v>0.7</v>
      </c>
      <c r="G57" s="46">
        <v>1.35</v>
      </c>
      <c r="H57" s="46">
        <f>'Расчёт цен'!I75</f>
        <v>1.45</v>
      </c>
      <c r="I57" s="46">
        <f>'Расчёт цен'!J75</f>
        <v>1</v>
      </c>
      <c r="J57" s="46">
        <v>3</v>
      </c>
      <c r="K57" s="46">
        <f>'Расчёт цен'!L75</f>
        <v>15</v>
      </c>
      <c r="L57" s="46">
        <f>'Расчёт цен'!M75</f>
        <v>1.2</v>
      </c>
      <c r="M57" s="46">
        <f>'Расчёт цен'!N75</f>
        <v>92</v>
      </c>
      <c r="N57" s="46"/>
      <c r="O57" s="46"/>
      <c r="P57" s="46">
        <f t="shared" si="56"/>
        <v>82</v>
      </c>
      <c r="Q57" s="290">
        <f t="shared" ref="Q57:Q60" si="69">D57*$H$13*$H$2*J57</f>
        <v>88.357500000000002</v>
      </c>
      <c r="R57" s="46">
        <f>(Q57+P57)*I57</f>
        <v>170.35750000000002</v>
      </c>
      <c r="S57" s="32">
        <f t="shared" si="57"/>
        <v>245</v>
      </c>
      <c r="T57" s="32">
        <f t="shared" ref="T57:T60" si="70">U57*F57</f>
        <v>355.59999999999997</v>
      </c>
      <c r="U57" s="142">
        <f t="shared" ref="U57:U60" si="71">CEILING(S57*H57/F57*I57,1)</f>
        <v>508</v>
      </c>
      <c r="V57" s="140">
        <f t="shared" ref="V57:V60" si="72">T57+M57</f>
        <v>447.59999999999997</v>
      </c>
      <c r="W57" s="140">
        <f t="shared" ref="W57:W60" si="73">U57+M57</f>
        <v>600</v>
      </c>
      <c r="X57" s="46">
        <f t="shared" si="62"/>
        <v>92</v>
      </c>
      <c r="Y57" s="46">
        <f t="shared" ref="Y57:Y60" si="74">$D57*$H$13*$H$8*$J57</f>
        <v>89.046000000000006</v>
      </c>
      <c r="Z57" s="46">
        <f t="shared" si="63"/>
        <v>181.04599999999999</v>
      </c>
      <c r="AA57" s="46"/>
      <c r="AB57" s="32">
        <f>CEILING(Z57*$G57*$I57,1)+$K57</f>
        <v>260</v>
      </c>
      <c r="AC57" s="143">
        <f>CEILING(AB57*$H57/$F57,1)</f>
        <v>539</v>
      </c>
      <c r="AD57" s="46">
        <f t="shared" si="64"/>
        <v>127</v>
      </c>
      <c r="AE57" s="46">
        <f>$D57*$I$13*$H$8*$J57</f>
        <v>59.36399999999999</v>
      </c>
      <c r="AF57" s="46">
        <f t="shared" si="65"/>
        <v>186.36399999999998</v>
      </c>
      <c r="AG57" s="32">
        <f>CEILING(AF57*$G57*$I57,1)+$K57</f>
        <v>267</v>
      </c>
      <c r="AH57" s="17">
        <f t="shared" ref="AH57:AH60" si="75">CEILING(AG57*$H57/$F57,1)</f>
        <v>554</v>
      </c>
      <c r="AI57" s="138">
        <f>AG57+M57</f>
        <v>359</v>
      </c>
      <c r="AJ57" s="138">
        <f t="shared" ref="AJ57:AJ74" si="76">CEILING(AI57*$H57/$F57,1)</f>
        <v>744</v>
      </c>
      <c r="AK57" s="46">
        <f>CEILING($D57*$I$11,1)</f>
        <v>213</v>
      </c>
      <c r="AL57" s="46">
        <f>$D57*$I$13*$H$11*$J57</f>
        <v>96.389999999999986</v>
      </c>
      <c r="AM57" s="46">
        <f t="shared" si="66"/>
        <v>309.39</v>
      </c>
      <c r="AN57" s="32">
        <f>CEILING(AM57*$G57*$I57,1)+$K57</f>
        <v>433</v>
      </c>
      <c r="AO57" s="143">
        <f>CEILING(AN57*$H57/$F57,1)</f>
        <v>897</v>
      </c>
      <c r="AP57" s="46">
        <f t="shared" si="67"/>
        <v>221</v>
      </c>
      <c r="AQ57" s="46">
        <f>$D57*$I$13*$J$5*$J57</f>
        <v>107.1</v>
      </c>
      <c r="AR57" s="46">
        <f t="shared" si="68"/>
        <v>328.1</v>
      </c>
      <c r="AS57" s="32">
        <f>CEILING(AR57*$G57*$I57,1)+$K57</f>
        <v>458</v>
      </c>
      <c r="AT57" s="17">
        <f>CEILING(AS57*$H57/$F57,1)</f>
        <v>949</v>
      </c>
      <c r="AU57" s="138">
        <f t="shared" ref="AU57:AU64" si="77">AS57+M57</f>
        <v>550</v>
      </c>
      <c r="AV57" s="139">
        <f>CEILING(AU57*$H57/$F57,1)</f>
        <v>1140</v>
      </c>
      <c r="BA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 ht="16.100000000000001">
      <c r="A58" s="148" t="s">
        <v>492</v>
      </c>
      <c r="B58" s="155" t="s">
        <v>206</v>
      </c>
      <c r="C58" s="150" t="s">
        <v>12</v>
      </c>
      <c r="D58" s="137">
        <f>'Расчёт цен'!E76</f>
        <v>0.39639999999999997</v>
      </c>
      <c r="E58" s="46">
        <v>30</v>
      </c>
      <c r="F58" s="46">
        <f>'Расчёт цен'!G76</f>
        <v>0.7</v>
      </c>
      <c r="G58" s="46">
        <v>1.35</v>
      </c>
      <c r="H58" s="46">
        <f>'Расчёт цен'!I76</f>
        <v>1.4</v>
      </c>
      <c r="I58" s="46">
        <f>'Расчёт цен'!J76</f>
        <v>1</v>
      </c>
      <c r="J58" s="46">
        <v>3</v>
      </c>
      <c r="K58" s="46">
        <f>'Расчёт цен'!L76</f>
        <v>15</v>
      </c>
      <c r="L58" s="46">
        <f>'Расчёт цен'!M76</f>
        <v>1.2</v>
      </c>
      <c r="M58" s="46">
        <f>'Расчёт цен'!N76</f>
        <v>143</v>
      </c>
      <c r="N58" s="46"/>
      <c r="O58" s="46"/>
      <c r="P58" s="46">
        <f t="shared" si="56"/>
        <v>127</v>
      </c>
      <c r="Q58" s="290">
        <f t="shared" si="69"/>
        <v>137.3526</v>
      </c>
      <c r="R58" s="46">
        <f>(Q58+P58)*I58</f>
        <v>264.3526</v>
      </c>
      <c r="S58" s="32">
        <f t="shared" si="57"/>
        <v>372</v>
      </c>
      <c r="T58" s="32">
        <f t="shared" si="70"/>
        <v>520.79999999999995</v>
      </c>
      <c r="U58" s="142">
        <f t="shared" si="71"/>
        <v>744</v>
      </c>
      <c r="V58" s="140">
        <f t="shared" si="72"/>
        <v>663.8</v>
      </c>
      <c r="W58" s="140">
        <f t="shared" si="73"/>
        <v>887</v>
      </c>
      <c r="X58" s="46">
        <f t="shared" si="62"/>
        <v>143</v>
      </c>
      <c r="Y58" s="46">
        <f t="shared" si="74"/>
        <v>138.42287999999999</v>
      </c>
      <c r="Z58" s="46">
        <f t="shared" si="63"/>
        <v>281.42287999999996</v>
      </c>
      <c r="AA58" s="46"/>
      <c r="AB58" s="32">
        <f>CEILING(Z58*$G58*$I58,1)+$K58</f>
        <v>395</v>
      </c>
      <c r="AC58" s="143">
        <f>CEILING(AB58*$H58/$F58,1)</f>
        <v>790</v>
      </c>
      <c r="AD58" s="46">
        <f t="shared" si="64"/>
        <v>197</v>
      </c>
      <c r="AE58" s="46">
        <f>$D58*$I$13*$H$8*$J58</f>
        <v>92.281919999999985</v>
      </c>
      <c r="AF58" s="46">
        <f t="shared" si="65"/>
        <v>289.28192000000001</v>
      </c>
      <c r="AG58" s="32">
        <f>CEILING(AF58*$G58*$I58,1)+$K58</f>
        <v>406</v>
      </c>
      <c r="AH58" s="17">
        <f t="shared" si="75"/>
        <v>812</v>
      </c>
      <c r="AI58" s="138">
        <f t="shared" ref="AI58:AI60" si="78">AG58+M58</f>
        <v>549</v>
      </c>
      <c r="AJ58" s="138">
        <f t="shared" si="76"/>
        <v>1098</v>
      </c>
      <c r="AK58" s="46">
        <f>CEILING($D58*$I$11,1)</f>
        <v>330</v>
      </c>
      <c r="AL58" s="46">
        <f>$D58*$I$13*$H$11*$J58</f>
        <v>149.83919999999998</v>
      </c>
      <c r="AM58" s="46">
        <f t="shared" si="66"/>
        <v>479.83920000000001</v>
      </c>
      <c r="AN58" s="32">
        <f>CEILING(AM58*$G58*$I58,1)+$K58</f>
        <v>663</v>
      </c>
      <c r="AO58" s="143">
        <f>CEILING(AN58*$H58/$F58,1)</f>
        <v>1326</v>
      </c>
      <c r="AP58" s="46">
        <f t="shared" si="67"/>
        <v>343</v>
      </c>
      <c r="AQ58" s="46">
        <f>$D58*$I$13*$J$5*$J58</f>
        <v>166.488</v>
      </c>
      <c r="AR58" s="46">
        <f t="shared" si="68"/>
        <v>509.488</v>
      </c>
      <c r="AS58" s="32">
        <f>CEILING(AR58*$G58*$I58,1)+$K58</f>
        <v>703</v>
      </c>
      <c r="AT58" s="17">
        <f>CEILING(AS58*$H58/$F58,1)</f>
        <v>1406</v>
      </c>
      <c r="AU58" s="138">
        <f t="shared" si="77"/>
        <v>846</v>
      </c>
      <c r="AV58" s="139">
        <f>CEILING(AU58*$H58/$F58,1)</f>
        <v>1692</v>
      </c>
      <c r="BA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 ht="16.100000000000001">
      <c r="A59" s="148" t="s">
        <v>493</v>
      </c>
      <c r="B59" s="155" t="s">
        <v>207</v>
      </c>
      <c r="C59" s="150" t="s">
        <v>12</v>
      </c>
      <c r="D59" s="137">
        <f>'Расчёт цен'!E77</f>
        <v>0.56440000000000001</v>
      </c>
      <c r="E59" s="46">
        <v>30</v>
      </c>
      <c r="F59" s="46">
        <f>'Расчёт цен'!G77</f>
        <v>0.7</v>
      </c>
      <c r="G59" s="46">
        <v>1.35</v>
      </c>
      <c r="H59" s="46">
        <f>'Расчёт цен'!I77</f>
        <v>1.35</v>
      </c>
      <c r="I59" s="46">
        <f>'Расчёт цен'!J77</f>
        <v>1</v>
      </c>
      <c r="J59" s="46">
        <v>3</v>
      </c>
      <c r="K59" s="46">
        <f>'Расчёт цен'!L77</f>
        <v>15</v>
      </c>
      <c r="L59" s="46">
        <f>'Расчёт цен'!M77</f>
        <v>1.2</v>
      </c>
      <c r="M59" s="46">
        <f>'Расчёт цен'!N77</f>
        <v>203</v>
      </c>
      <c r="N59" s="46"/>
      <c r="O59" s="46"/>
      <c r="P59" s="46">
        <f t="shared" si="56"/>
        <v>181</v>
      </c>
      <c r="Q59" s="290">
        <f t="shared" si="69"/>
        <v>195.56460000000004</v>
      </c>
      <c r="R59" s="46">
        <f>(Q59+P59)*I59</f>
        <v>376.56460000000004</v>
      </c>
      <c r="S59" s="32">
        <f t="shared" si="57"/>
        <v>524</v>
      </c>
      <c r="T59" s="32">
        <f t="shared" si="70"/>
        <v>707.69999999999993</v>
      </c>
      <c r="U59" s="142">
        <f t="shared" si="71"/>
        <v>1011</v>
      </c>
      <c r="V59" s="140">
        <f t="shared" si="72"/>
        <v>910.69999999999993</v>
      </c>
      <c r="W59" s="140">
        <f t="shared" si="73"/>
        <v>1214</v>
      </c>
      <c r="X59" s="46">
        <f t="shared" si="62"/>
        <v>204</v>
      </c>
      <c r="Y59" s="46">
        <f t="shared" si="74"/>
        <v>197.08848</v>
      </c>
      <c r="Z59" s="46">
        <f t="shared" si="63"/>
        <v>401.08848</v>
      </c>
      <c r="AA59" s="46"/>
      <c r="AB59" s="32">
        <f>CEILING(Z59*$G59*$I59,1)+$K59</f>
        <v>557</v>
      </c>
      <c r="AC59" s="143">
        <f>CEILING(AB59*$H59/$F59,1)</f>
        <v>1075</v>
      </c>
      <c r="AD59" s="46">
        <f t="shared" si="64"/>
        <v>281</v>
      </c>
      <c r="AE59" s="46">
        <f>$D59*$I$13*$H$8*$J59</f>
        <v>131.39232000000001</v>
      </c>
      <c r="AF59" s="46">
        <f t="shared" si="65"/>
        <v>412.39232000000004</v>
      </c>
      <c r="AG59" s="32">
        <f>CEILING(AF59*$G59*$I59,1)+$K59</f>
        <v>572</v>
      </c>
      <c r="AH59" s="17">
        <f t="shared" si="75"/>
        <v>1104</v>
      </c>
      <c r="AI59" s="138">
        <f t="shared" si="78"/>
        <v>775</v>
      </c>
      <c r="AJ59" s="138">
        <f t="shared" si="76"/>
        <v>1495</v>
      </c>
      <c r="AK59" s="46">
        <f>CEILING($D59*$I$11,1)</f>
        <v>470</v>
      </c>
      <c r="AL59" s="46">
        <f>$D59*$I$13*$H$11*$J59</f>
        <v>213.34320000000002</v>
      </c>
      <c r="AM59" s="46">
        <f t="shared" si="66"/>
        <v>683.34320000000002</v>
      </c>
      <c r="AN59" s="32">
        <f>CEILING(AM59*$G59*$I59,1)+$K59</f>
        <v>938</v>
      </c>
      <c r="AO59" s="143">
        <f>CEILING(AN59*$H59/$F59,1)</f>
        <v>1809</v>
      </c>
      <c r="AP59" s="46">
        <f t="shared" si="67"/>
        <v>488</v>
      </c>
      <c r="AQ59" s="46">
        <f>$D59*$I$13*$J$5*$J59</f>
        <v>237.048</v>
      </c>
      <c r="AR59" s="46">
        <f t="shared" si="68"/>
        <v>725.048</v>
      </c>
      <c r="AS59" s="32">
        <f>CEILING(AR59*$G59*$I59,1)+$K59</f>
        <v>994</v>
      </c>
      <c r="AT59" s="17">
        <f>CEILING(AS59*$H59/$F59,1)</f>
        <v>1917</v>
      </c>
      <c r="AU59" s="138">
        <f t="shared" si="77"/>
        <v>1197</v>
      </c>
      <c r="AV59" s="139">
        <f>CEILING(AU59*$H59/$F59,1)</f>
        <v>2309</v>
      </c>
      <c r="BA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 ht="16.100000000000001">
      <c r="A60" s="148" t="s">
        <v>494</v>
      </c>
      <c r="B60" s="155" t="s">
        <v>208</v>
      </c>
      <c r="C60" s="150" t="s">
        <v>12</v>
      </c>
      <c r="D60" s="137">
        <f>'Расчёт цен'!E78</f>
        <v>0.7954</v>
      </c>
      <c r="E60" s="46">
        <v>30</v>
      </c>
      <c r="F60" s="46">
        <f>'Расчёт цен'!G78</f>
        <v>0.7</v>
      </c>
      <c r="G60" s="46">
        <v>1.35</v>
      </c>
      <c r="H60" s="46">
        <f>'Расчёт цен'!I78</f>
        <v>1.3</v>
      </c>
      <c r="I60" s="46">
        <f>'Расчёт цен'!J78</f>
        <v>1</v>
      </c>
      <c r="J60" s="46">
        <v>3</v>
      </c>
      <c r="K60" s="46">
        <f>'Расчёт цен'!L78</f>
        <v>15</v>
      </c>
      <c r="L60" s="46">
        <f>'Расчёт цен'!M78</f>
        <v>1.2</v>
      </c>
      <c r="M60" s="46">
        <f>'Расчёт цен'!N78</f>
        <v>286</v>
      </c>
      <c r="N60" s="46"/>
      <c r="O60" s="46"/>
      <c r="P60" s="46">
        <f t="shared" si="56"/>
        <v>255</v>
      </c>
      <c r="Q60" s="290">
        <f t="shared" si="69"/>
        <v>275.60609999999997</v>
      </c>
      <c r="R60" s="46">
        <f>(Q60+P60)*I60</f>
        <v>530.60609999999997</v>
      </c>
      <c r="S60" s="32">
        <f t="shared" si="57"/>
        <v>732</v>
      </c>
      <c r="T60" s="32">
        <f t="shared" si="70"/>
        <v>951.99999999999989</v>
      </c>
      <c r="U60" s="142">
        <f t="shared" si="71"/>
        <v>1360</v>
      </c>
      <c r="V60" s="140">
        <f t="shared" si="72"/>
        <v>1238</v>
      </c>
      <c r="W60" s="140">
        <f t="shared" si="73"/>
        <v>1646</v>
      </c>
      <c r="X60" s="46">
        <f t="shared" si="62"/>
        <v>287</v>
      </c>
      <c r="Y60" s="46">
        <f t="shared" si="74"/>
        <v>277.75367999999997</v>
      </c>
      <c r="Z60" s="46">
        <f t="shared" si="63"/>
        <v>564.75368000000003</v>
      </c>
      <c r="AA60" s="46"/>
      <c r="AB60" s="32">
        <f>CEILING(Z60*$G60*$I60,1)+$K60</f>
        <v>778</v>
      </c>
      <c r="AC60" s="143">
        <f>CEILING(AB60*$H60/$F60,1)</f>
        <v>1445</v>
      </c>
      <c r="AD60" s="46">
        <f t="shared" si="64"/>
        <v>396</v>
      </c>
      <c r="AE60" s="46">
        <f>$D60*$I$13*$H$8*$J60</f>
        <v>185.16911999999999</v>
      </c>
      <c r="AF60" s="46">
        <f t="shared" si="65"/>
        <v>581.16912000000002</v>
      </c>
      <c r="AG60" s="32">
        <f>CEILING(AF60*$G60*$I60,1)+$K60</f>
        <v>800</v>
      </c>
      <c r="AH60" s="17">
        <f t="shared" si="75"/>
        <v>1486</v>
      </c>
      <c r="AI60" s="138">
        <f t="shared" si="78"/>
        <v>1086</v>
      </c>
      <c r="AJ60" s="138">
        <f t="shared" si="76"/>
        <v>2017</v>
      </c>
      <c r="AK60" s="46">
        <f>CEILING($D60*$I$11,1)</f>
        <v>662</v>
      </c>
      <c r="AL60" s="46">
        <f>$D60*$I$13*$H$11*$J60</f>
        <v>300.66120000000001</v>
      </c>
      <c r="AM60" s="46">
        <f t="shared" si="66"/>
        <v>962.66120000000001</v>
      </c>
      <c r="AN60" s="32">
        <f>CEILING(AM60*$G60*$I60,1)+$K60</f>
        <v>1315</v>
      </c>
      <c r="AO60" s="143">
        <f>CEILING(AN60*$H60/$F60,1)</f>
        <v>2443</v>
      </c>
      <c r="AP60" s="46">
        <f t="shared" si="67"/>
        <v>688</v>
      </c>
      <c r="AQ60" s="46">
        <f>$D60*$I$13*$J$5*$J60</f>
        <v>334.06799999999998</v>
      </c>
      <c r="AR60" s="46">
        <f t="shared" si="68"/>
        <v>1022.068</v>
      </c>
      <c r="AS60" s="32">
        <f>CEILING(AR60*$G60*$I60,1)+$K60</f>
        <v>1395</v>
      </c>
      <c r="AT60" s="17">
        <f>CEILING(AS60*$H60/$F60,1)</f>
        <v>2591</v>
      </c>
      <c r="AU60" s="138">
        <f t="shared" si="77"/>
        <v>1681</v>
      </c>
      <c r="AV60" s="139">
        <f>CEILING(AU60*$H60/$F60,1)</f>
        <v>3122</v>
      </c>
      <c r="BA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 ht="18.649999999999999">
      <c r="A61" s="32"/>
      <c r="B61" s="154" t="s">
        <v>495</v>
      </c>
      <c r="C61" s="32"/>
      <c r="D61" s="137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32"/>
      <c r="U61" s="142"/>
      <c r="V61" s="140"/>
      <c r="W61" s="140"/>
      <c r="X61" s="46"/>
      <c r="Y61" s="46"/>
      <c r="Z61" s="46"/>
      <c r="AA61" s="46"/>
      <c r="AB61" s="32"/>
      <c r="AC61" s="143"/>
      <c r="AD61" s="46"/>
      <c r="AE61" s="46"/>
      <c r="AF61" s="46"/>
      <c r="AG61" s="32"/>
      <c r="AH61" s="17"/>
      <c r="AI61" s="138"/>
      <c r="AJ61" s="138"/>
      <c r="AK61" s="46"/>
      <c r="AL61" s="46"/>
      <c r="AM61" s="46"/>
      <c r="AN61" s="32"/>
      <c r="AO61" s="143"/>
      <c r="AP61" s="46"/>
      <c r="AQ61" s="46"/>
      <c r="AR61" s="46"/>
      <c r="AS61" s="32"/>
      <c r="AT61" s="17"/>
      <c r="AU61" s="138"/>
      <c r="AV61" s="138"/>
      <c r="BA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 ht="16.100000000000001">
      <c r="A62" s="148" t="s">
        <v>496</v>
      </c>
      <c r="B62" s="155" t="s">
        <v>193</v>
      </c>
      <c r="C62" s="150" t="s">
        <v>12</v>
      </c>
      <c r="D62" s="137">
        <v>0.32</v>
      </c>
      <c r="E62" s="46">
        <v>15</v>
      </c>
      <c r="F62" s="46">
        <f t="shared" ref="F62:F72" si="79">(100-E62)/100</f>
        <v>0.85</v>
      </c>
      <c r="G62" s="46">
        <v>1.1000000000000001</v>
      </c>
      <c r="H62" s="46">
        <v>1.1000000000000001</v>
      </c>
      <c r="I62" s="46">
        <v>1</v>
      </c>
      <c r="J62" s="46">
        <v>1</v>
      </c>
      <c r="K62" s="46">
        <v>5</v>
      </c>
      <c r="L62" s="46">
        <v>1.1000000000000001</v>
      </c>
      <c r="M62" s="46">
        <f>CEILING(D62*L62*$X$9,1)</f>
        <v>113</v>
      </c>
      <c r="N62" s="46"/>
      <c r="O62" s="46"/>
      <c r="P62" s="46">
        <f t="shared" ref="P62:P64" si="80">CEILING(D62*$I$2,1)</f>
        <v>103</v>
      </c>
      <c r="Q62" s="46">
        <f>D62*$I$13*$H$2*J62</f>
        <v>24.64</v>
      </c>
      <c r="R62" s="46">
        <f>Q62+P62</f>
        <v>127.64</v>
      </c>
      <c r="S62" s="32">
        <f t="shared" si="57"/>
        <v>146</v>
      </c>
      <c r="T62" s="32">
        <f t="shared" ref="T62" si="81">U62*F62</f>
        <v>160.65</v>
      </c>
      <c r="U62" s="142">
        <f t="shared" ref="U62" si="82">CEILING(S62*H62/F62*I62,1)</f>
        <v>189</v>
      </c>
      <c r="V62" s="140">
        <f t="shared" ref="V62" si="83">T62+M62</f>
        <v>273.64999999999998</v>
      </c>
      <c r="W62" s="140">
        <f t="shared" ref="W62" si="84">U62+M62</f>
        <v>302</v>
      </c>
      <c r="X62" s="46">
        <f t="shared" si="62"/>
        <v>116</v>
      </c>
      <c r="Y62" s="46">
        <f>$D62*$I$13*$H$8*$J62</f>
        <v>24.832000000000001</v>
      </c>
      <c r="Z62" s="46">
        <f t="shared" ref="Z62:Z64" si="85">Y62+X62</f>
        <v>140.83199999999999</v>
      </c>
      <c r="AA62" s="46"/>
      <c r="AB62" s="32">
        <f>CEILING(Z62*$G62*$I62,1)+$K62</f>
        <v>160</v>
      </c>
      <c r="AC62" s="143">
        <f>CEILING(AB62*$H62/$F62,1)</f>
        <v>208</v>
      </c>
      <c r="AD62" s="46">
        <f t="shared" si="64"/>
        <v>159</v>
      </c>
      <c r="AE62" s="46">
        <f>$D62*$I$13*$H$8*$J62</f>
        <v>24.832000000000001</v>
      </c>
      <c r="AF62" s="46">
        <f t="shared" ref="AF62:AF64" si="86">AE62+AD62</f>
        <v>183.83199999999999</v>
      </c>
      <c r="AG62" s="32">
        <f>CEILING(AF62*$G62*$I62,1)+$K62</f>
        <v>208</v>
      </c>
      <c r="AH62" s="17">
        <f>CEILING(AG62*$H62/$F62,1)</f>
        <v>270</v>
      </c>
      <c r="AI62" s="138">
        <f t="shared" ref="AI62" si="87">AG62+M62</f>
        <v>321</v>
      </c>
      <c r="AJ62" s="138">
        <f t="shared" si="76"/>
        <v>416</v>
      </c>
      <c r="AK62" s="46">
        <f>CEILING($D62*$I$11,1)</f>
        <v>267</v>
      </c>
      <c r="AL62" s="46">
        <f>$D62*$I$13*$H$8*$J62</f>
        <v>24.832000000000001</v>
      </c>
      <c r="AM62" s="46">
        <f t="shared" ref="AM62:AM64" si="88">AL62+AK62</f>
        <v>291.83199999999999</v>
      </c>
      <c r="AN62" s="32">
        <f>CEILING(AM62*$G62*$I62,1)+$K62</f>
        <v>327</v>
      </c>
      <c r="AO62" s="143">
        <f>CEILING(AN62*$H62/$F62,1)</f>
        <v>424</v>
      </c>
      <c r="AP62" s="46">
        <f t="shared" si="67"/>
        <v>277</v>
      </c>
      <c r="AQ62" s="46">
        <f>$D62*$I$13*$J$5*$J62</f>
        <v>44.800000000000004</v>
      </c>
      <c r="AR62" s="46">
        <f t="shared" ref="AR62:AR64" si="89">AQ62+AP62</f>
        <v>321.8</v>
      </c>
      <c r="AS62" s="32">
        <f>CEILING(AR62*$G62*$I62,1)+$K62</f>
        <v>359</v>
      </c>
      <c r="AT62" s="17">
        <f>CEILING(AS62*$H62/$F62,1)</f>
        <v>465</v>
      </c>
      <c r="AU62" s="138">
        <f t="shared" si="77"/>
        <v>472</v>
      </c>
      <c r="AV62" s="139">
        <f>CEILING(AU62*$H62/$F62,1)</f>
        <v>611</v>
      </c>
      <c r="BA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 ht="16.100000000000001">
      <c r="A63" s="148" t="s">
        <v>497</v>
      </c>
      <c r="B63" s="155" t="s">
        <v>194</v>
      </c>
      <c r="C63" s="150" t="s">
        <v>12</v>
      </c>
      <c r="D63" s="137">
        <v>0.32</v>
      </c>
      <c r="E63" s="46">
        <v>15</v>
      </c>
      <c r="F63" s="46">
        <f t="shared" si="79"/>
        <v>0.85</v>
      </c>
      <c r="G63" s="46">
        <v>1.1000000000000001</v>
      </c>
      <c r="H63" s="46">
        <v>1.1000000000000001</v>
      </c>
      <c r="I63" s="46">
        <v>1</v>
      </c>
      <c r="J63" s="46">
        <v>1</v>
      </c>
      <c r="K63" s="46">
        <v>5</v>
      </c>
      <c r="L63" s="46">
        <v>1.1000000000000001</v>
      </c>
      <c r="M63" s="46">
        <f>CEILING(D63*L63*$X$9,1)</f>
        <v>113</v>
      </c>
      <c r="N63" s="46"/>
      <c r="O63" s="46"/>
      <c r="P63" s="46">
        <f t="shared" si="80"/>
        <v>103</v>
      </c>
      <c r="Q63" s="46">
        <f>D63*$I$13*$H$2*J63</f>
        <v>24.64</v>
      </c>
      <c r="R63" s="46">
        <f t="shared" ref="R63:R64" si="90">Q63+P63</f>
        <v>127.64</v>
      </c>
      <c r="S63" s="32">
        <f t="shared" si="57"/>
        <v>146</v>
      </c>
      <c r="T63" s="32">
        <f t="shared" ref="T63:T64" si="91">U63*F63</f>
        <v>160.65</v>
      </c>
      <c r="U63" s="142">
        <f t="shared" ref="U63:U64" si="92">CEILING(S63*H63/F63*I63,1)</f>
        <v>189</v>
      </c>
      <c r="V63" s="140">
        <f t="shared" ref="V63:V64" si="93">T63+M63</f>
        <v>273.64999999999998</v>
      </c>
      <c r="W63" s="140">
        <f t="shared" ref="W63:W64" si="94">U63+M63</f>
        <v>302</v>
      </c>
      <c r="X63" s="46">
        <f t="shared" si="62"/>
        <v>116</v>
      </c>
      <c r="Y63" s="46">
        <f>$D63*$I$13*$H$8*$J63</f>
        <v>24.832000000000001</v>
      </c>
      <c r="Z63" s="46">
        <f t="shared" si="85"/>
        <v>140.83199999999999</v>
      </c>
      <c r="AA63" s="46"/>
      <c r="AB63" s="32">
        <f>CEILING(Z63*$G63*$I63,1)+$K63</f>
        <v>160</v>
      </c>
      <c r="AC63" s="143">
        <f>CEILING(AB63*$H63/$F63,1)</f>
        <v>208</v>
      </c>
      <c r="AD63" s="46">
        <f t="shared" si="64"/>
        <v>159</v>
      </c>
      <c r="AE63" s="46">
        <f>$D63*$I$13*$H$8*$J63</f>
        <v>24.832000000000001</v>
      </c>
      <c r="AF63" s="46">
        <f t="shared" si="86"/>
        <v>183.83199999999999</v>
      </c>
      <c r="AG63" s="32">
        <f>CEILING(AF63*$G63*$I63,1)+$K63</f>
        <v>208</v>
      </c>
      <c r="AH63" s="17">
        <f>CEILING(AG63*$H63/$F63,1)</f>
        <v>270</v>
      </c>
      <c r="AI63" s="138">
        <f t="shared" ref="AI63:AI64" si="95">AG63+M63</f>
        <v>321</v>
      </c>
      <c r="AJ63" s="138">
        <f t="shared" si="76"/>
        <v>416</v>
      </c>
      <c r="AK63" s="46">
        <f>CEILING($D63*$I$11,1)</f>
        <v>267</v>
      </c>
      <c r="AL63" s="46">
        <f>$D63*$I$13*$H$8*$J63</f>
        <v>24.832000000000001</v>
      </c>
      <c r="AM63" s="46">
        <f t="shared" si="88"/>
        <v>291.83199999999999</v>
      </c>
      <c r="AN63" s="32">
        <f>CEILING(AM63*$G63*$I63,1)+$K63</f>
        <v>327</v>
      </c>
      <c r="AO63" s="143">
        <f>CEILING(AN63*$H63/$F63,1)</f>
        <v>424</v>
      </c>
      <c r="AP63" s="46">
        <f t="shared" si="67"/>
        <v>277</v>
      </c>
      <c r="AQ63" s="46">
        <f>$D63*$I$13*$J$5*$J63</f>
        <v>44.800000000000004</v>
      </c>
      <c r="AR63" s="46">
        <f t="shared" si="89"/>
        <v>321.8</v>
      </c>
      <c r="AS63" s="32">
        <f>CEILING(AR63*$G63*$I63,1)+$K63</f>
        <v>359</v>
      </c>
      <c r="AT63" s="17">
        <f>CEILING(AS63*$H63/$F63,1)</f>
        <v>465</v>
      </c>
      <c r="AU63" s="138">
        <f t="shared" si="77"/>
        <v>472</v>
      </c>
      <c r="AV63" s="139">
        <f>CEILING(AU63*$H63/$F63,1)</f>
        <v>611</v>
      </c>
      <c r="BA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 ht="16.100000000000001">
      <c r="A64" s="148" t="s">
        <v>498</v>
      </c>
      <c r="B64" s="155" t="s">
        <v>195</v>
      </c>
      <c r="C64" s="150" t="s">
        <v>12</v>
      </c>
      <c r="D64" s="137">
        <v>0.32</v>
      </c>
      <c r="E64" s="46">
        <v>15</v>
      </c>
      <c r="F64" s="46">
        <f t="shared" si="79"/>
        <v>0.85</v>
      </c>
      <c r="G64" s="46">
        <v>1.1000000000000001</v>
      </c>
      <c r="H64" s="46">
        <v>1.1000000000000001</v>
      </c>
      <c r="I64" s="46">
        <v>1</v>
      </c>
      <c r="J64" s="46">
        <v>1</v>
      </c>
      <c r="K64" s="46">
        <v>5</v>
      </c>
      <c r="L64" s="46">
        <v>1.1000000000000001</v>
      </c>
      <c r="M64" s="46">
        <f>CEILING(D64*L64*$X$9,1)</f>
        <v>113</v>
      </c>
      <c r="N64" s="46"/>
      <c r="O64" s="46"/>
      <c r="P64" s="46">
        <f t="shared" si="80"/>
        <v>103</v>
      </c>
      <c r="Q64" s="46">
        <f>D64*$I$13*$H$2*J64</f>
        <v>24.64</v>
      </c>
      <c r="R64" s="46">
        <f t="shared" si="90"/>
        <v>127.64</v>
      </c>
      <c r="S64" s="32">
        <f t="shared" si="57"/>
        <v>146</v>
      </c>
      <c r="T64" s="32">
        <f t="shared" si="91"/>
        <v>160.65</v>
      </c>
      <c r="U64" s="142">
        <f t="shared" si="92"/>
        <v>189</v>
      </c>
      <c r="V64" s="140">
        <f t="shared" si="93"/>
        <v>273.64999999999998</v>
      </c>
      <c r="W64" s="140">
        <f t="shared" si="94"/>
        <v>302</v>
      </c>
      <c r="X64" s="46">
        <f t="shared" si="62"/>
        <v>116</v>
      </c>
      <c r="Y64" s="46">
        <f>$D64*$I$13*$H$8*$J64</f>
        <v>24.832000000000001</v>
      </c>
      <c r="Z64" s="46">
        <f t="shared" si="85"/>
        <v>140.83199999999999</v>
      </c>
      <c r="AA64" s="46"/>
      <c r="AB64" s="32">
        <f>CEILING(Z64*$G64*$I64,1)+$K64</f>
        <v>160</v>
      </c>
      <c r="AC64" s="143">
        <f>CEILING(AB64*$H64/$F64,1)</f>
        <v>208</v>
      </c>
      <c r="AD64" s="46">
        <f t="shared" si="64"/>
        <v>159</v>
      </c>
      <c r="AE64" s="46">
        <f>$D64*$I$13*$H$8*$J64</f>
        <v>24.832000000000001</v>
      </c>
      <c r="AF64" s="46">
        <f t="shared" si="86"/>
        <v>183.83199999999999</v>
      </c>
      <c r="AG64" s="32">
        <f>CEILING(AF64*$G64*$I64,1)+$K64</f>
        <v>208</v>
      </c>
      <c r="AH64" s="17">
        <f>CEILING(AG64*$H64/$F64,1)</f>
        <v>270</v>
      </c>
      <c r="AI64" s="138">
        <f t="shared" si="95"/>
        <v>321</v>
      </c>
      <c r="AJ64" s="138">
        <f t="shared" si="76"/>
        <v>416</v>
      </c>
      <c r="AK64" s="46">
        <f>CEILING($D64*$I$11,1)</f>
        <v>267</v>
      </c>
      <c r="AL64" s="46">
        <f>$D64*$I$13*$H$8*$J64</f>
        <v>24.832000000000001</v>
      </c>
      <c r="AM64" s="46">
        <f t="shared" si="88"/>
        <v>291.83199999999999</v>
      </c>
      <c r="AN64" s="32">
        <f>CEILING(AM64*$G64*$I64,1)+$K64</f>
        <v>327</v>
      </c>
      <c r="AO64" s="143">
        <f>CEILING(AN64*$H64/$F64,1)</f>
        <v>424</v>
      </c>
      <c r="AP64" s="46">
        <f t="shared" si="67"/>
        <v>277</v>
      </c>
      <c r="AQ64" s="46">
        <f>$D64*$I$13*$J$5*$J64</f>
        <v>44.800000000000004</v>
      </c>
      <c r="AR64" s="46">
        <f t="shared" si="89"/>
        <v>321.8</v>
      </c>
      <c r="AS64" s="32">
        <f>CEILING(AR64*$G64*$I64,1)+$K64</f>
        <v>359</v>
      </c>
      <c r="AT64" s="17">
        <f>CEILING(AS64*$H64/$F64,1)</f>
        <v>465</v>
      </c>
      <c r="AU64" s="138">
        <f t="shared" si="77"/>
        <v>472</v>
      </c>
      <c r="AV64" s="139">
        <f>CEILING(AU64*$H64/$F64,1)</f>
        <v>611</v>
      </c>
      <c r="BA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 ht="18.649999999999999">
      <c r="A65" s="32"/>
      <c r="B65" s="154" t="s">
        <v>499</v>
      </c>
      <c r="C65" s="32"/>
      <c r="D65" s="137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32"/>
      <c r="U65" s="142"/>
      <c r="V65" s="140"/>
      <c r="W65" s="140"/>
      <c r="X65" s="46"/>
      <c r="Y65" s="46"/>
      <c r="Z65" s="46"/>
      <c r="AA65" s="46"/>
      <c r="AB65" s="32"/>
      <c r="AC65" s="143"/>
      <c r="AD65" s="46"/>
      <c r="AE65" s="46"/>
      <c r="AF65" s="46"/>
      <c r="AG65" s="32"/>
      <c r="AH65" s="17"/>
      <c r="AI65" s="138"/>
      <c r="AJ65" s="138"/>
      <c r="AK65" s="46"/>
      <c r="AL65" s="46"/>
      <c r="AM65" s="46"/>
      <c r="AN65" s="32"/>
      <c r="AO65" s="143"/>
      <c r="AP65" s="46"/>
      <c r="AQ65" s="46"/>
      <c r="AR65" s="46"/>
      <c r="AS65" s="32"/>
      <c r="AT65" s="17"/>
      <c r="AU65" s="138"/>
      <c r="AV65" s="138"/>
      <c r="BA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 ht="16.100000000000001">
      <c r="A66" s="148" t="s">
        <v>52</v>
      </c>
      <c r="B66" s="155" t="s">
        <v>197</v>
      </c>
      <c r="C66" s="150" t="s">
        <v>4</v>
      </c>
      <c r="D66" s="137">
        <v>0.313</v>
      </c>
      <c r="E66" s="46">
        <v>30</v>
      </c>
      <c r="F66" s="46">
        <f t="shared" si="79"/>
        <v>0.7</v>
      </c>
      <c r="G66" s="46">
        <v>1.45</v>
      </c>
      <c r="H66" s="46">
        <v>1.3</v>
      </c>
      <c r="I66" s="46">
        <v>1</v>
      </c>
      <c r="J66" s="46">
        <v>1.1000000000000001</v>
      </c>
      <c r="K66" s="46">
        <v>10</v>
      </c>
      <c r="L66" s="46">
        <v>1.3</v>
      </c>
      <c r="M66" s="46">
        <f t="shared" ref="M66:M72" si="96">CEILING(D66*L66*$X$9,1)</f>
        <v>131</v>
      </c>
      <c r="N66" s="46"/>
      <c r="O66" s="46"/>
      <c r="P66" s="46">
        <f>CEILING(D66*$I$2,1)</f>
        <v>101</v>
      </c>
      <c r="Q66" s="46">
        <f t="shared" ref="Q66:Q71" si="97">D66*$I$13*$H$2*J66</f>
        <v>26.511100000000003</v>
      </c>
      <c r="R66" s="46">
        <f t="shared" ref="R66:R72" si="98">Q66+P66</f>
        <v>127.5111</v>
      </c>
      <c r="S66" s="32">
        <f t="shared" si="57"/>
        <v>195</v>
      </c>
      <c r="T66" s="32">
        <f t="shared" ref="T66" si="99">U66*F66</f>
        <v>254.1</v>
      </c>
      <c r="U66" s="142">
        <f t="shared" ref="U66" si="100">CEILING(S66*H66/F66*I66,1)</f>
        <v>363</v>
      </c>
      <c r="V66" s="140">
        <f t="shared" ref="V66" si="101">T66+M66</f>
        <v>385.1</v>
      </c>
      <c r="W66" s="140">
        <f t="shared" ref="W66" si="102">U66+M66</f>
        <v>494</v>
      </c>
      <c r="X66" s="46">
        <f t="shared" si="62"/>
        <v>113</v>
      </c>
      <c r="Y66" s="46">
        <f t="shared" ref="Y66:Y72" si="103">$D66*$I$13*$H$8*$J66</f>
        <v>26.717680000000001</v>
      </c>
      <c r="Z66" s="46">
        <f t="shared" ref="Z66:Z72" si="104">Y66+X66</f>
        <v>139.71768</v>
      </c>
      <c r="AA66" s="46"/>
      <c r="AB66" s="32">
        <f t="shared" ref="AB66:AB72" si="105">CEILING(Z66*$G66*$I66,1)+$K66</f>
        <v>213</v>
      </c>
      <c r="AC66" s="143">
        <f t="shared" ref="AC66:AC72" si="106">CEILING(AB66*$H66/$F66,1)</f>
        <v>396</v>
      </c>
      <c r="AD66" s="46">
        <f t="shared" si="64"/>
        <v>156</v>
      </c>
      <c r="AE66" s="46">
        <f t="shared" ref="AE66:AE72" si="107">$D66*$I$13*$H$8*$J66</f>
        <v>26.717680000000001</v>
      </c>
      <c r="AF66" s="46">
        <f t="shared" ref="AF66:AF72" si="108">AE66+AD66</f>
        <v>182.71768</v>
      </c>
      <c r="AG66" s="32">
        <f t="shared" ref="AG66:AG72" si="109">CEILING(AF66*$G66*$I66,1)+$K66</f>
        <v>275</v>
      </c>
      <c r="AH66" s="17">
        <f t="shared" ref="AH66:AH72" si="110">CEILING(AG66*$H66/$F66,1)</f>
        <v>511</v>
      </c>
      <c r="AI66" s="138">
        <f t="shared" ref="AI66" si="111">AG66+M66</f>
        <v>406</v>
      </c>
      <c r="AJ66" s="138">
        <f t="shared" si="76"/>
        <v>754</v>
      </c>
      <c r="AK66" s="46">
        <f>CEILING($D66*$I$11,1)</f>
        <v>261</v>
      </c>
      <c r="AL66" s="46">
        <f t="shared" ref="AL66:AL72" si="112">$D66*$I$13*$H$8*$J66</f>
        <v>26.717680000000001</v>
      </c>
      <c r="AM66" s="46">
        <f t="shared" ref="AM66" si="113">AL66+AK66</f>
        <v>287.71767999999997</v>
      </c>
      <c r="AN66" s="32">
        <f t="shared" ref="AN66" si="114">CEILING(AM66*$G66*$I66,1)+$K66</f>
        <v>428</v>
      </c>
      <c r="AO66" s="143">
        <f t="shared" ref="AO66:AO72" si="115">CEILING(AN66*$H66/$F66,1)</f>
        <v>795</v>
      </c>
      <c r="AP66" s="46"/>
      <c r="AQ66" s="46"/>
      <c r="AR66" s="46"/>
      <c r="AS66" s="32"/>
      <c r="AT66" s="17"/>
      <c r="AU66" s="138"/>
      <c r="AV66" s="138"/>
      <c r="BA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 ht="16.100000000000001">
      <c r="A67" s="148" t="s">
        <v>65</v>
      </c>
      <c r="B67" s="155" t="s">
        <v>198</v>
      </c>
      <c r="C67" s="150" t="s">
        <v>4</v>
      </c>
      <c r="D67" s="137">
        <v>0.24</v>
      </c>
      <c r="E67" s="46">
        <v>30</v>
      </c>
      <c r="F67" s="46">
        <f t="shared" si="79"/>
        <v>0.7</v>
      </c>
      <c r="G67" s="46">
        <v>1.45</v>
      </c>
      <c r="H67" s="46">
        <v>1.3</v>
      </c>
      <c r="I67" s="46">
        <v>1</v>
      </c>
      <c r="J67" s="46">
        <v>1.1000000000000001</v>
      </c>
      <c r="K67" s="46">
        <v>10</v>
      </c>
      <c r="L67" s="46">
        <v>1.3</v>
      </c>
      <c r="M67" s="46">
        <f t="shared" si="96"/>
        <v>100</v>
      </c>
      <c r="N67" s="46"/>
      <c r="O67" s="46"/>
      <c r="P67" s="46">
        <f t="shared" ref="P67:P72" si="116">CEILING(D67*$I$2,1)</f>
        <v>77</v>
      </c>
      <c r="Q67" s="46">
        <f t="shared" si="97"/>
        <v>20.328000000000003</v>
      </c>
      <c r="R67" s="46">
        <f t="shared" si="98"/>
        <v>97.328000000000003</v>
      </c>
      <c r="S67" s="32">
        <f t="shared" si="57"/>
        <v>152</v>
      </c>
      <c r="T67" s="32">
        <f t="shared" ref="T67:T72" si="117">U67*F67</f>
        <v>198.1</v>
      </c>
      <c r="U67" s="142">
        <f t="shared" ref="U67:U72" si="118">CEILING(S67*H67/F67*I67,1)</f>
        <v>283</v>
      </c>
      <c r="V67" s="140">
        <f t="shared" ref="V67:V72" si="119">T67+M67</f>
        <v>298.10000000000002</v>
      </c>
      <c r="W67" s="140">
        <f t="shared" ref="W67:W72" si="120">U67+M67</f>
        <v>383</v>
      </c>
      <c r="X67" s="46">
        <f t="shared" si="62"/>
        <v>87</v>
      </c>
      <c r="Y67" s="46">
        <f t="shared" si="103"/>
        <v>20.4864</v>
      </c>
      <c r="Z67" s="46">
        <f t="shared" si="104"/>
        <v>107.4864</v>
      </c>
      <c r="AA67" s="46"/>
      <c r="AB67" s="32">
        <f t="shared" si="105"/>
        <v>166</v>
      </c>
      <c r="AC67" s="143">
        <f t="shared" si="106"/>
        <v>309</v>
      </c>
      <c r="AD67" s="46">
        <f t="shared" si="64"/>
        <v>120</v>
      </c>
      <c r="AE67" s="46">
        <f t="shared" si="107"/>
        <v>20.4864</v>
      </c>
      <c r="AF67" s="46">
        <f t="shared" si="108"/>
        <v>140.4864</v>
      </c>
      <c r="AG67" s="32">
        <f t="shared" si="109"/>
        <v>214</v>
      </c>
      <c r="AH67" s="17">
        <f t="shared" si="110"/>
        <v>398</v>
      </c>
      <c r="AI67" s="138">
        <f t="shared" ref="AI67:AI72" si="121">AG67+M67</f>
        <v>314</v>
      </c>
      <c r="AJ67" s="138">
        <f t="shared" si="76"/>
        <v>584</v>
      </c>
      <c r="AK67" s="46">
        <f t="shared" ref="AK67:AK74" si="122">CEILING($D67*$I$11,1)</f>
        <v>200</v>
      </c>
      <c r="AL67" s="46">
        <f t="shared" si="112"/>
        <v>20.4864</v>
      </c>
      <c r="AM67" s="46">
        <f t="shared" ref="AM67:AM72" si="123">AL67+AK67</f>
        <v>220.4864</v>
      </c>
      <c r="AN67" s="32">
        <f t="shared" ref="AN67:AN72" si="124">CEILING(AM67*$G67*$I67,1)+$K67</f>
        <v>330</v>
      </c>
      <c r="AO67" s="143">
        <f t="shared" si="115"/>
        <v>613</v>
      </c>
      <c r="AP67" s="46"/>
      <c r="AQ67" s="46"/>
      <c r="AR67" s="46"/>
      <c r="AS67" s="32"/>
      <c r="AT67" s="17"/>
      <c r="AU67" s="138"/>
      <c r="AV67" s="138"/>
      <c r="BA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 ht="16.100000000000001">
      <c r="A68" s="148" t="s">
        <v>66</v>
      </c>
      <c r="B68" s="155" t="s">
        <v>199</v>
      </c>
      <c r="C68" s="150" t="s">
        <v>4</v>
      </c>
      <c r="D68" s="137">
        <v>0.125</v>
      </c>
      <c r="E68" s="46">
        <v>30</v>
      </c>
      <c r="F68" s="46">
        <f t="shared" si="79"/>
        <v>0.7</v>
      </c>
      <c r="G68" s="46">
        <v>1.45</v>
      </c>
      <c r="H68" s="46">
        <v>1.3</v>
      </c>
      <c r="I68" s="46">
        <v>1</v>
      </c>
      <c r="J68" s="46">
        <v>1.1000000000000001</v>
      </c>
      <c r="K68" s="46">
        <v>10</v>
      </c>
      <c r="L68" s="46">
        <v>1.3</v>
      </c>
      <c r="M68" s="46">
        <f t="shared" si="96"/>
        <v>53</v>
      </c>
      <c r="N68" s="46"/>
      <c r="O68" s="46"/>
      <c r="P68" s="46">
        <f t="shared" si="116"/>
        <v>40</v>
      </c>
      <c r="Q68" s="46">
        <f t="shared" si="97"/>
        <v>10.5875</v>
      </c>
      <c r="R68" s="46">
        <f t="shared" si="98"/>
        <v>50.587499999999999</v>
      </c>
      <c r="S68" s="32">
        <f t="shared" si="57"/>
        <v>84</v>
      </c>
      <c r="T68" s="32">
        <f t="shared" si="117"/>
        <v>109.19999999999999</v>
      </c>
      <c r="U68" s="142">
        <f t="shared" si="118"/>
        <v>156</v>
      </c>
      <c r="V68" s="140">
        <f t="shared" si="119"/>
        <v>162.19999999999999</v>
      </c>
      <c r="W68" s="140">
        <f t="shared" si="120"/>
        <v>209</v>
      </c>
      <c r="X68" s="46">
        <f t="shared" si="62"/>
        <v>45</v>
      </c>
      <c r="Y68" s="46">
        <f t="shared" si="103"/>
        <v>10.67</v>
      </c>
      <c r="Z68" s="46">
        <f t="shared" si="104"/>
        <v>55.67</v>
      </c>
      <c r="AA68" s="46"/>
      <c r="AB68" s="32">
        <f t="shared" si="105"/>
        <v>91</v>
      </c>
      <c r="AC68" s="143">
        <f t="shared" si="106"/>
        <v>169</v>
      </c>
      <c r="AD68" s="46">
        <f t="shared" si="64"/>
        <v>63</v>
      </c>
      <c r="AE68" s="46">
        <f t="shared" si="107"/>
        <v>10.67</v>
      </c>
      <c r="AF68" s="46">
        <f t="shared" si="108"/>
        <v>73.67</v>
      </c>
      <c r="AG68" s="32">
        <f t="shared" si="109"/>
        <v>117</v>
      </c>
      <c r="AH68" s="17">
        <f t="shared" si="110"/>
        <v>218</v>
      </c>
      <c r="AI68" s="138">
        <f t="shared" si="121"/>
        <v>170</v>
      </c>
      <c r="AJ68" s="138">
        <f t="shared" si="76"/>
        <v>316</v>
      </c>
      <c r="AK68" s="46">
        <f t="shared" si="122"/>
        <v>104</v>
      </c>
      <c r="AL68" s="46">
        <f t="shared" si="112"/>
        <v>10.67</v>
      </c>
      <c r="AM68" s="46">
        <f t="shared" si="123"/>
        <v>114.67</v>
      </c>
      <c r="AN68" s="32">
        <f t="shared" si="124"/>
        <v>177</v>
      </c>
      <c r="AO68" s="143">
        <f t="shared" si="115"/>
        <v>329</v>
      </c>
      <c r="AP68" s="46"/>
      <c r="AQ68" s="46"/>
      <c r="AR68" s="46"/>
      <c r="AS68" s="32"/>
      <c r="AT68" s="17"/>
      <c r="AU68" s="138"/>
      <c r="AV68" s="138"/>
      <c r="BA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 ht="16.100000000000001">
      <c r="A69" s="148" t="s">
        <v>67</v>
      </c>
      <c r="B69" s="155" t="s">
        <v>200</v>
      </c>
      <c r="C69" s="150" t="s">
        <v>4</v>
      </c>
      <c r="D69" s="137">
        <v>0.251</v>
      </c>
      <c r="E69" s="46">
        <v>30</v>
      </c>
      <c r="F69" s="46">
        <f t="shared" si="79"/>
        <v>0.7</v>
      </c>
      <c r="G69" s="46">
        <v>1.45</v>
      </c>
      <c r="H69" s="46">
        <v>1.3</v>
      </c>
      <c r="I69" s="46">
        <v>1</v>
      </c>
      <c r="J69" s="46">
        <v>1.1000000000000001</v>
      </c>
      <c r="K69" s="46">
        <v>10</v>
      </c>
      <c r="L69" s="46">
        <v>1.3</v>
      </c>
      <c r="M69" s="46">
        <f t="shared" si="96"/>
        <v>105</v>
      </c>
      <c r="N69" s="46"/>
      <c r="O69" s="46"/>
      <c r="P69" s="46">
        <f t="shared" si="116"/>
        <v>81</v>
      </c>
      <c r="Q69" s="46">
        <f t="shared" si="97"/>
        <v>21.259699999999999</v>
      </c>
      <c r="R69" s="46">
        <f t="shared" si="98"/>
        <v>102.2597</v>
      </c>
      <c r="S69" s="32">
        <f t="shared" si="57"/>
        <v>159</v>
      </c>
      <c r="T69" s="32">
        <f t="shared" si="117"/>
        <v>207.2</v>
      </c>
      <c r="U69" s="142">
        <f t="shared" si="118"/>
        <v>296</v>
      </c>
      <c r="V69" s="140">
        <f t="shared" si="119"/>
        <v>312.2</v>
      </c>
      <c r="W69" s="140">
        <f t="shared" si="120"/>
        <v>401</v>
      </c>
      <c r="X69" s="46">
        <f t="shared" si="62"/>
        <v>91</v>
      </c>
      <c r="Y69" s="46">
        <f t="shared" si="103"/>
        <v>21.425360000000001</v>
      </c>
      <c r="Z69" s="46">
        <f t="shared" si="104"/>
        <v>112.42536</v>
      </c>
      <c r="AA69" s="46"/>
      <c r="AB69" s="32">
        <f t="shared" si="105"/>
        <v>174</v>
      </c>
      <c r="AC69" s="143">
        <f t="shared" si="106"/>
        <v>324</v>
      </c>
      <c r="AD69" s="46">
        <f t="shared" si="64"/>
        <v>125</v>
      </c>
      <c r="AE69" s="46">
        <f t="shared" si="107"/>
        <v>21.425360000000001</v>
      </c>
      <c r="AF69" s="46">
        <f t="shared" si="108"/>
        <v>146.42536000000001</v>
      </c>
      <c r="AG69" s="32">
        <f t="shared" si="109"/>
        <v>223</v>
      </c>
      <c r="AH69" s="17">
        <f t="shared" si="110"/>
        <v>415</v>
      </c>
      <c r="AI69" s="138">
        <f t="shared" si="121"/>
        <v>328</v>
      </c>
      <c r="AJ69" s="138">
        <f t="shared" si="76"/>
        <v>610</v>
      </c>
      <c r="AK69" s="46">
        <f t="shared" si="122"/>
        <v>209</v>
      </c>
      <c r="AL69" s="46">
        <f t="shared" si="112"/>
        <v>21.425360000000001</v>
      </c>
      <c r="AM69" s="46">
        <f t="shared" si="123"/>
        <v>230.42536000000001</v>
      </c>
      <c r="AN69" s="32">
        <f t="shared" si="124"/>
        <v>345</v>
      </c>
      <c r="AO69" s="143">
        <f t="shared" si="115"/>
        <v>641</v>
      </c>
      <c r="AP69" s="46"/>
      <c r="AQ69" s="46"/>
      <c r="AR69" s="46"/>
      <c r="AS69" s="32"/>
      <c r="AT69" s="17"/>
      <c r="AU69" s="138"/>
      <c r="AV69" s="138"/>
      <c r="BA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</row>
    <row r="70" spans="1:77" ht="16.100000000000001">
      <c r="A70" s="148" t="s">
        <v>68</v>
      </c>
      <c r="B70" s="155" t="s">
        <v>201</v>
      </c>
      <c r="C70" s="150" t="s">
        <v>4</v>
      </c>
      <c r="D70" s="137">
        <v>0.44700000000000001</v>
      </c>
      <c r="E70" s="46">
        <v>30</v>
      </c>
      <c r="F70" s="46">
        <f t="shared" si="79"/>
        <v>0.7</v>
      </c>
      <c r="G70" s="46">
        <v>1.45</v>
      </c>
      <c r="H70" s="46">
        <v>1.3</v>
      </c>
      <c r="I70" s="46">
        <v>1</v>
      </c>
      <c r="J70" s="46">
        <v>1.1000000000000001</v>
      </c>
      <c r="K70" s="46">
        <v>10</v>
      </c>
      <c r="L70" s="46">
        <v>1.3</v>
      </c>
      <c r="M70" s="46">
        <f t="shared" si="96"/>
        <v>187</v>
      </c>
      <c r="N70" s="46"/>
      <c r="O70" s="46"/>
      <c r="P70" s="46">
        <f t="shared" si="116"/>
        <v>143</v>
      </c>
      <c r="Q70" s="46">
        <f t="shared" si="97"/>
        <v>37.860900000000001</v>
      </c>
      <c r="R70" s="46">
        <f t="shared" si="98"/>
        <v>180.86090000000002</v>
      </c>
      <c r="S70" s="32">
        <f t="shared" si="57"/>
        <v>273</v>
      </c>
      <c r="T70" s="32">
        <f t="shared" si="117"/>
        <v>354.9</v>
      </c>
      <c r="U70" s="142">
        <f t="shared" si="118"/>
        <v>507</v>
      </c>
      <c r="V70" s="140">
        <f t="shared" si="119"/>
        <v>541.9</v>
      </c>
      <c r="W70" s="140">
        <f t="shared" si="120"/>
        <v>694</v>
      </c>
      <c r="X70" s="46">
        <f t="shared" si="62"/>
        <v>161</v>
      </c>
      <c r="Y70" s="46">
        <f t="shared" si="103"/>
        <v>38.155920000000002</v>
      </c>
      <c r="Z70" s="46">
        <f t="shared" si="104"/>
        <v>199.15592000000001</v>
      </c>
      <c r="AA70" s="46"/>
      <c r="AB70" s="32">
        <f t="shared" si="105"/>
        <v>299</v>
      </c>
      <c r="AC70" s="143">
        <f t="shared" si="106"/>
        <v>556</v>
      </c>
      <c r="AD70" s="46">
        <f t="shared" si="64"/>
        <v>223</v>
      </c>
      <c r="AE70" s="46">
        <f t="shared" si="107"/>
        <v>38.155920000000002</v>
      </c>
      <c r="AF70" s="46">
        <f t="shared" si="108"/>
        <v>261.15591999999998</v>
      </c>
      <c r="AG70" s="32">
        <f t="shared" si="109"/>
        <v>389</v>
      </c>
      <c r="AH70" s="17">
        <f t="shared" si="110"/>
        <v>723</v>
      </c>
      <c r="AI70" s="138">
        <f t="shared" si="121"/>
        <v>576</v>
      </c>
      <c r="AJ70" s="138">
        <f t="shared" si="76"/>
        <v>1070</v>
      </c>
      <c r="AK70" s="46">
        <f t="shared" si="122"/>
        <v>372</v>
      </c>
      <c r="AL70" s="46">
        <f t="shared" si="112"/>
        <v>38.155920000000002</v>
      </c>
      <c r="AM70" s="46">
        <f t="shared" si="123"/>
        <v>410.15591999999998</v>
      </c>
      <c r="AN70" s="32">
        <f t="shared" si="124"/>
        <v>605</v>
      </c>
      <c r="AO70" s="143">
        <f t="shared" si="115"/>
        <v>1124</v>
      </c>
      <c r="AP70" s="46"/>
      <c r="AQ70" s="46"/>
      <c r="AR70" s="46"/>
      <c r="AS70" s="32"/>
      <c r="AT70" s="17"/>
      <c r="AU70" s="138"/>
      <c r="AV70" s="138"/>
      <c r="BA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</row>
    <row r="71" spans="1:77" ht="16.100000000000001">
      <c r="A71" s="148" t="s">
        <v>69</v>
      </c>
      <c r="B71" s="155" t="s">
        <v>202</v>
      </c>
      <c r="C71" s="150" t="s">
        <v>4</v>
      </c>
      <c r="D71" s="137">
        <v>0.17399999999999999</v>
      </c>
      <c r="E71" s="46">
        <v>30</v>
      </c>
      <c r="F71" s="46">
        <f t="shared" si="79"/>
        <v>0.7</v>
      </c>
      <c r="G71" s="46">
        <v>1.45</v>
      </c>
      <c r="H71" s="46">
        <v>1.3</v>
      </c>
      <c r="I71" s="46">
        <v>1</v>
      </c>
      <c r="J71" s="46">
        <v>1.1000000000000001</v>
      </c>
      <c r="K71" s="46">
        <v>10</v>
      </c>
      <c r="L71" s="46">
        <v>1.3</v>
      </c>
      <c r="M71" s="46">
        <f t="shared" si="96"/>
        <v>73</v>
      </c>
      <c r="N71" s="46"/>
      <c r="O71" s="46"/>
      <c r="P71" s="46">
        <f t="shared" si="116"/>
        <v>56</v>
      </c>
      <c r="Q71" s="46">
        <f t="shared" si="97"/>
        <v>14.737799999999998</v>
      </c>
      <c r="R71" s="46">
        <f t="shared" si="98"/>
        <v>70.737799999999993</v>
      </c>
      <c r="S71" s="32">
        <f t="shared" si="57"/>
        <v>113</v>
      </c>
      <c r="T71" s="32">
        <f t="shared" si="117"/>
        <v>147</v>
      </c>
      <c r="U71" s="142">
        <f t="shared" si="118"/>
        <v>210</v>
      </c>
      <c r="V71" s="140">
        <f t="shared" si="119"/>
        <v>220</v>
      </c>
      <c r="W71" s="140">
        <f t="shared" si="120"/>
        <v>283</v>
      </c>
      <c r="X71" s="46">
        <f t="shared" si="62"/>
        <v>63</v>
      </c>
      <c r="Y71" s="46">
        <f t="shared" si="103"/>
        <v>14.852639999999999</v>
      </c>
      <c r="Z71" s="46">
        <f t="shared" si="104"/>
        <v>77.852639999999994</v>
      </c>
      <c r="AA71" s="46"/>
      <c r="AB71" s="32">
        <f t="shared" si="105"/>
        <v>123</v>
      </c>
      <c r="AC71" s="143">
        <f t="shared" si="106"/>
        <v>229</v>
      </c>
      <c r="AD71" s="46">
        <f t="shared" si="64"/>
        <v>87</v>
      </c>
      <c r="AE71" s="46">
        <f t="shared" si="107"/>
        <v>14.852639999999999</v>
      </c>
      <c r="AF71" s="46">
        <f t="shared" si="108"/>
        <v>101.85263999999999</v>
      </c>
      <c r="AG71" s="32">
        <f t="shared" si="109"/>
        <v>158</v>
      </c>
      <c r="AH71" s="17">
        <f t="shared" si="110"/>
        <v>294</v>
      </c>
      <c r="AI71" s="138">
        <f t="shared" si="121"/>
        <v>231</v>
      </c>
      <c r="AJ71" s="138">
        <f t="shared" si="76"/>
        <v>429</v>
      </c>
      <c r="AK71" s="46">
        <f t="shared" si="122"/>
        <v>145</v>
      </c>
      <c r="AL71" s="46">
        <f t="shared" si="112"/>
        <v>14.852639999999999</v>
      </c>
      <c r="AM71" s="46">
        <f t="shared" si="123"/>
        <v>159.85264000000001</v>
      </c>
      <c r="AN71" s="32">
        <f t="shared" si="124"/>
        <v>242</v>
      </c>
      <c r="AO71" s="143">
        <f t="shared" si="115"/>
        <v>450</v>
      </c>
      <c r="AP71" s="46"/>
      <c r="AQ71" s="46"/>
      <c r="AR71" s="46"/>
      <c r="AS71" s="32"/>
      <c r="AT71" s="17"/>
      <c r="AU71" s="138"/>
      <c r="AV71" s="138"/>
      <c r="BA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</row>
    <row r="72" spans="1:77" ht="16.100000000000001">
      <c r="A72" s="148" t="s">
        <v>70</v>
      </c>
      <c r="B72" s="155" t="s">
        <v>500</v>
      </c>
      <c r="C72" s="150" t="s">
        <v>4</v>
      </c>
      <c r="D72" s="137">
        <v>1.0409999999999999</v>
      </c>
      <c r="E72" s="46">
        <v>30</v>
      </c>
      <c r="F72" s="46">
        <f t="shared" si="79"/>
        <v>0.7</v>
      </c>
      <c r="G72" s="46">
        <v>1.45</v>
      </c>
      <c r="H72" s="46">
        <v>1.3</v>
      </c>
      <c r="I72" s="46">
        <v>1</v>
      </c>
      <c r="J72" s="46">
        <v>1.1000000000000001</v>
      </c>
      <c r="K72" s="46">
        <v>10</v>
      </c>
      <c r="L72" s="46">
        <v>1.3</v>
      </c>
      <c r="M72" s="46">
        <f t="shared" si="96"/>
        <v>434</v>
      </c>
      <c r="N72" s="46"/>
      <c r="O72" s="46"/>
      <c r="P72" s="46">
        <f t="shared" si="116"/>
        <v>333</v>
      </c>
      <c r="Q72" s="46">
        <f>D72*$J$13*$H$2*J72</f>
        <v>44.086350000000003</v>
      </c>
      <c r="R72" s="46">
        <f t="shared" si="98"/>
        <v>377.08634999999998</v>
      </c>
      <c r="S72" s="32">
        <f t="shared" si="57"/>
        <v>557</v>
      </c>
      <c r="T72" s="32">
        <f t="shared" si="117"/>
        <v>724.5</v>
      </c>
      <c r="U72" s="142">
        <f t="shared" si="118"/>
        <v>1035</v>
      </c>
      <c r="V72" s="140">
        <f t="shared" si="119"/>
        <v>1158.5</v>
      </c>
      <c r="W72" s="140">
        <f t="shared" si="120"/>
        <v>1469</v>
      </c>
      <c r="X72" s="46">
        <f t="shared" si="62"/>
        <v>375</v>
      </c>
      <c r="Y72" s="46">
        <f t="shared" si="103"/>
        <v>88.859760000000009</v>
      </c>
      <c r="Z72" s="46">
        <f t="shared" si="104"/>
        <v>463.85975999999999</v>
      </c>
      <c r="AA72" s="46"/>
      <c r="AB72" s="32">
        <f t="shared" si="105"/>
        <v>683</v>
      </c>
      <c r="AC72" s="143">
        <f t="shared" si="106"/>
        <v>1269</v>
      </c>
      <c r="AD72" s="46">
        <f t="shared" si="64"/>
        <v>518</v>
      </c>
      <c r="AE72" s="46">
        <f t="shared" si="107"/>
        <v>88.859760000000009</v>
      </c>
      <c r="AF72" s="46">
        <f t="shared" si="108"/>
        <v>606.85976000000005</v>
      </c>
      <c r="AG72" s="32">
        <f t="shared" si="109"/>
        <v>890</v>
      </c>
      <c r="AH72" s="17">
        <f t="shared" si="110"/>
        <v>1653</v>
      </c>
      <c r="AI72" s="138">
        <f t="shared" si="121"/>
        <v>1324</v>
      </c>
      <c r="AJ72" s="138">
        <f t="shared" si="76"/>
        <v>2459</v>
      </c>
      <c r="AK72" s="46">
        <f t="shared" si="122"/>
        <v>866</v>
      </c>
      <c r="AL72" s="46">
        <f t="shared" si="112"/>
        <v>88.859760000000009</v>
      </c>
      <c r="AM72" s="46">
        <f t="shared" si="123"/>
        <v>954.85976000000005</v>
      </c>
      <c r="AN72" s="32">
        <f t="shared" si="124"/>
        <v>1395</v>
      </c>
      <c r="AO72" s="143">
        <f t="shared" si="115"/>
        <v>2591</v>
      </c>
      <c r="AP72" s="46"/>
      <c r="AQ72" s="46"/>
      <c r="AR72" s="46"/>
      <c r="AS72" s="32"/>
      <c r="AT72" s="17"/>
      <c r="AU72" s="138"/>
      <c r="AV72" s="138"/>
      <c r="BA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</row>
    <row r="73" spans="1:77" s="32" customFormat="1" ht="18.649999999999999">
      <c r="A73" s="152"/>
      <c r="B73" s="154" t="s">
        <v>653</v>
      </c>
      <c r="C73" s="156" t="s">
        <v>181</v>
      </c>
      <c r="D73" s="15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U73" s="142"/>
      <c r="V73" s="317"/>
      <c r="W73" s="317"/>
      <c r="X73" s="46"/>
      <c r="Y73" s="46"/>
      <c r="Z73" s="46"/>
      <c r="AA73" s="46"/>
      <c r="AC73" s="143"/>
      <c r="AD73" s="46"/>
      <c r="AE73" s="46"/>
      <c r="AF73" s="46"/>
      <c r="AH73" s="17"/>
      <c r="AI73" s="318"/>
      <c r="AJ73" s="318"/>
      <c r="AK73" s="46"/>
      <c r="AL73" s="46"/>
      <c r="AM73" s="46"/>
      <c r="AO73" s="143"/>
      <c r="AP73" s="46"/>
      <c r="AQ73" s="46"/>
      <c r="AR73" s="46"/>
      <c r="AT73" s="17"/>
      <c r="AU73" s="318"/>
      <c r="AV73" s="318"/>
    </row>
    <row r="74" spans="1:77" s="32" customFormat="1" ht="16.100000000000001">
      <c r="A74" s="152"/>
      <c r="B74" s="319" t="s">
        <v>654</v>
      </c>
      <c r="C74" s="156" t="s">
        <v>181</v>
      </c>
      <c r="D74" s="156">
        <v>1.0024999999999999</v>
      </c>
      <c r="E74" s="46">
        <v>15</v>
      </c>
      <c r="F74" s="46">
        <f t="shared" ref="F74" si="125">(100-E74)/100</f>
        <v>0.85</v>
      </c>
      <c r="G74" s="46">
        <v>1.04</v>
      </c>
      <c r="H74" s="46">
        <v>1.04</v>
      </c>
      <c r="I74" s="46">
        <v>1</v>
      </c>
      <c r="J74" s="46">
        <v>1</v>
      </c>
      <c r="K74" s="46">
        <v>5</v>
      </c>
      <c r="L74" s="46">
        <v>1</v>
      </c>
      <c r="M74" s="46">
        <f t="shared" ref="M74" si="126">CEILING(D74*L74*$X$9,1)</f>
        <v>322</v>
      </c>
      <c r="N74" s="46"/>
      <c r="O74" s="46"/>
      <c r="P74" s="46">
        <f>CEILING(D74*$I$2,1)</f>
        <v>321</v>
      </c>
      <c r="Q74" s="46">
        <f>D74*$I$13*$H$2*J74</f>
        <v>77.192499999999995</v>
      </c>
      <c r="R74" s="46">
        <f t="shared" ref="R74" si="127">Q74+P74</f>
        <v>398.1925</v>
      </c>
      <c r="S74" s="32">
        <f t="shared" si="57"/>
        <v>420</v>
      </c>
      <c r="T74" s="32">
        <f t="shared" ref="T74" si="128">U74*F74</f>
        <v>436.9</v>
      </c>
      <c r="U74" s="142">
        <f t="shared" ref="U74" si="129">CEILING(S74*H74/F74*I74,1)</f>
        <v>514</v>
      </c>
      <c r="V74" s="140">
        <f t="shared" ref="V74" si="130">T74+M74</f>
        <v>758.9</v>
      </c>
      <c r="W74" s="140">
        <f t="shared" ref="W74" si="131">U74+M74</f>
        <v>836</v>
      </c>
      <c r="X74" s="46">
        <f t="shared" si="62"/>
        <v>361</v>
      </c>
      <c r="Y74" s="46">
        <f>$D74*$I$13*$H$8*$J74</f>
        <v>77.793999999999983</v>
      </c>
      <c r="Z74" s="46">
        <f t="shared" ref="Z74" si="132">Y74+X74</f>
        <v>438.79399999999998</v>
      </c>
      <c r="AA74" s="46"/>
      <c r="AB74" s="32">
        <f t="shared" ref="AB74" si="133">CEILING(Z74*$G74*$I74,1)+$K74</f>
        <v>462</v>
      </c>
      <c r="AC74" s="143">
        <f t="shared" ref="AC74" si="134">CEILING(AB74*$H74/$F74,1)</f>
        <v>566</v>
      </c>
      <c r="AD74" s="46">
        <f t="shared" si="64"/>
        <v>499</v>
      </c>
      <c r="AE74" s="46">
        <f>$D74*$I$13*$H$8*$J74</f>
        <v>77.793999999999983</v>
      </c>
      <c r="AF74" s="46">
        <f t="shared" ref="AF74" si="135">AE74+AD74</f>
        <v>576.79399999999998</v>
      </c>
      <c r="AG74" s="32">
        <f t="shared" ref="AG74" si="136">CEILING(AF74*$G74*$I74,1)+$K74</f>
        <v>605</v>
      </c>
      <c r="AH74" s="17">
        <f>CEILING(AG74*$H74/$F74,1)</f>
        <v>741</v>
      </c>
      <c r="AI74" s="138">
        <f t="shared" ref="AI74" si="137">AG74+M74</f>
        <v>927</v>
      </c>
      <c r="AJ74" s="138">
        <f t="shared" si="76"/>
        <v>1135</v>
      </c>
      <c r="AK74" s="46">
        <f t="shared" si="122"/>
        <v>834</v>
      </c>
      <c r="AL74" s="46">
        <f>$D74*$I$13*$H$8*$J74</f>
        <v>77.793999999999983</v>
      </c>
      <c r="AM74" s="46">
        <f t="shared" ref="AM74" si="138">AL74+AK74</f>
        <v>911.79399999999998</v>
      </c>
      <c r="AN74" s="32">
        <f t="shared" ref="AN74" si="139">CEILING(AM74*$G74*$I74,1)+$K74</f>
        <v>954</v>
      </c>
      <c r="AO74" s="143">
        <f t="shared" ref="AO74" si="140">CEILING(AN74*$H74/$F74,1)</f>
        <v>1168</v>
      </c>
      <c r="AP74" s="46">
        <f t="shared" ref="AP74" si="141">CEILING($D74*$I$5,1)</f>
        <v>867</v>
      </c>
      <c r="AQ74" s="46">
        <f>$D74*$I$13*$J$5*$J74</f>
        <v>140.34999999999997</v>
      </c>
      <c r="AR74" s="46">
        <f t="shared" ref="AR74" si="142">AQ74+AP74</f>
        <v>1007.3499999999999</v>
      </c>
      <c r="AS74" s="32">
        <f>CEILING(AR74*$G74*$I74,1)+$K74</f>
        <v>1053</v>
      </c>
      <c r="AT74" s="17">
        <f>CEILING(AS74*$H74/$F74,1)</f>
        <v>1289</v>
      </c>
      <c r="AU74" s="138">
        <f t="shared" ref="AU74" si="143">AS74+M74</f>
        <v>1375</v>
      </c>
      <c r="AV74" s="139">
        <f>CEILING(AU74*$H74/$F74,1)</f>
        <v>1683</v>
      </c>
    </row>
    <row r="75" spans="1:77" s="32" customFormat="1" ht="16.100000000000001">
      <c r="A75" s="152"/>
      <c r="B75" s="316"/>
      <c r="C75" s="14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U75" s="142"/>
      <c r="V75" s="317"/>
      <c r="W75" s="317"/>
      <c r="X75" s="46"/>
      <c r="Y75" s="46"/>
      <c r="Z75" s="46"/>
      <c r="AA75" s="46"/>
      <c r="AC75" s="143"/>
      <c r="AD75" s="46"/>
      <c r="AE75" s="46"/>
      <c r="AF75" s="46"/>
      <c r="AH75" s="17"/>
      <c r="AI75" s="318"/>
      <c r="AJ75" s="318"/>
      <c r="AK75" s="46"/>
      <c r="AL75" s="46"/>
      <c r="AM75" s="46"/>
      <c r="AO75" s="143"/>
      <c r="AP75" s="46"/>
      <c r="AQ75" s="46"/>
      <c r="AR75" s="46"/>
      <c r="AT75" s="17"/>
      <c r="AU75" s="318"/>
      <c r="AV75" s="318"/>
    </row>
    <row r="76" spans="1:77" s="32" customFormat="1" ht="16.100000000000001">
      <c r="A76" s="152"/>
      <c r="B76" s="316"/>
      <c r="C76" s="147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U76" s="142"/>
      <c r="V76" s="317"/>
      <c r="W76" s="317"/>
      <c r="X76" s="46"/>
      <c r="Y76" s="46"/>
      <c r="Z76" s="46"/>
      <c r="AA76" s="46"/>
      <c r="AC76" s="143"/>
      <c r="AD76" s="46"/>
      <c r="AE76" s="46"/>
      <c r="AF76" s="46"/>
      <c r="AH76" s="17"/>
      <c r="AI76" s="318"/>
      <c r="AJ76" s="318"/>
      <c r="AK76" s="46"/>
      <c r="AL76" s="46"/>
      <c r="AM76" s="46"/>
      <c r="AO76" s="143"/>
      <c r="AP76" s="46"/>
      <c r="AQ76" s="46"/>
      <c r="AR76" s="46"/>
      <c r="AT76" s="17"/>
      <c r="AU76" s="318"/>
      <c r="AV76" s="318"/>
    </row>
    <row r="77" spans="1:77" ht="18.649999999999999">
      <c r="A77" s="32"/>
      <c r="B77" s="154" t="s">
        <v>501</v>
      </c>
      <c r="C77" s="32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32"/>
      <c r="V77" s="32"/>
      <c r="W77" s="32"/>
      <c r="X77" s="32"/>
      <c r="Y77" s="32"/>
      <c r="Z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BA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</row>
    <row r="78" spans="1:77">
      <c r="A78" s="148" t="s">
        <v>78</v>
      </c>
      <c r="B78" s="151" t="s">
        <v>212</v>
      </c>
      <c r="C78" s="150" t="s">
        <v>4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32"/>
      <c r="V78" s="32"/>
      <c r="W78" s="32"/>
      <c r="X78" s="32"/>
      <c r="Y78" s="32"/>
      <c r="Z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BA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</row>
    <row r="79" spans="1:77">
      <c r="A79" s="148" t="s">
        <v>79</v>
      </c>
      <c r="B79" s="155" t="s">
        <v>213</v>
      </c>
      <c r="C79" s="150" t="s">
        <v>4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32"/>
      <c r="V79" s="32"/>
      <c r="W79" s="32"/>
      <c r="X79" s="32"/>
      <c r="Y79" s="32"/>
      <c r="Z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BA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</row>
    <row r="80" spans="1:77">
      <c r="A80" s="148" t="s">
        <v>80</v>
      </c>
      <c r="B80" s="151" t="s">
        <v>214</v>
      </c>
      <c r="C80" s="150" t="s">
        <v>4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32"/>
      <c r="V80" s="32"/>
      <c r="W80" s="32"/>
      <c r="X80" s="32"/>
      <c r="Y80" s="32"/>
      <c r="Z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BA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</row>
    <row r="81" spans="1:77">
      <c r="A81" s="148" t="s">
        <v>21</v>
      </c>
      <c r="B81" s="151" t="s">
        <v>215</v>
      </c>
      <c r="C81" s="150" t="s">
        <v>4</v>
      </c>
      <c r="D81" s="147"/>
      <c r="E81" s="147"/>
      <c r="F81" s="147"/>
      <c r="G81" s="147"/>
      <c r="H81" s="147"/>
      <c r="I81" s="147"/>
      <c r="J81" s="147"/>
      <c r="K81" s="147"/>
      <c r="L81" s="147"/>
      <c r="M81" s="32"/>
      <c r="N81" s="32"/>
      <c r="O81" s="32"/>
      <c r="P81" s="32"/>
      <c r="Q81" s="32"/>
      <c r="R81" s="32"/>
      <c r="S81" s="32"/>
      <c r="U81" s="32"/>
      <c r="V81" s="32"/>
      <c r="W81" s="32"/>
      <c r="X81" s="32"/>
      <c r="Y81" s="32"/>
      <c r="Z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BA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</row>
    <row r="82" spans="1:77">
      <c r="A82" s="148" t="s">
        <v>85</v>
      </c>
      <c r="B82" s="151" t="s">
        <v>216</v>
      </c>
      <c r="C82" s="150" t="s">
        <v>4</v>
      </c>
      <c r="D82" s="147"/>
      <c r="E82" s="147"/>
      <c r="F82" s="147"/>
      <c r="G82" s="147"/>
      <c r="H82" s="147"/>
      <c r="I82" s="147"/>
      <c r="J82" s="147"/>
      <c r="K82" s="147"/>
      <c r="L82" s="147"/>
      <c r="M82" s="32"/>
      <c r="N82" s="32"/>
      <c r="O82" s="32"/>
      <c r="P82" s="32"/>
      <c r="Q82" s="32"/>
      <c r="R82" s="32"/>
      <c r="S82" s="32"/>
      <c r="U82" s="32"/>
      <c r="V82" s="32"/>
      <c r="W82" s="32"/>
      <c r="X82" s="32"/>
      <c r="Y82" s="32"/>
      <c r="Z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BA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</row>
    <row r="83" spans="1:77">
      <c r="A83" s="148" t="s">
        <v>86</v>
      </c>
      <c r="B83" s="151" t="s">
        <v>217</v>
      </c>
      <c r="C83" s="150" t="s">
        <v>4</v>
      </c>
      <c r="D83" s="147"/>
      <c r="E83" s="147"/>
      <c r="F83" s="147"/>
      <c r="G83" s="147"/>
      <c r="H83" s="147"/>
      <c r="I83" s="147"/>
      <c r="J83" s="147"/>
      <c r="K83" s="147"/>
      <c r="L83" s="147"/>
      <c r="M83" s="32"/>
      <c r="N83" s="32"/>
      <c r="O83" s="32"/>
      <c r="P83" s="32"/>
      <c r="Q83" s="32"/>
      <c r="R83" s="32"/>
      <c r="S83" s="32"/>
      <c r="U83" s="32"/>
      <c r="V83" s="32"/>
      <c r="W83" s="32"/>
      <c r="X83" s="32"/>
      <c r="Y83" s="32"/>
      <c r="Z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BA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</row>
    <row r="84" spans="1:77">
      <c r="A84" s="148" t="s">
        <v>87</v>
      </c>
      <c r="B84" s="151" t="s">
        <v>218</v>
      </c>
      <c r="C84" s="150" t="s">
        <v>219</v>
      </c>
      <c r="D84" s="147"/>
      <c r="E84" s="147"/>
      <c r="F84" s="147"/>
      <c r="G84" s="147"/>
      <c r="H84" s="147"/>
      <c r="I84" s="147"/>
      <c r="J84" s="147"/>
      <c r="K84" s="147"/>
      <c r="L84" s="147"/>
      <c r="M84" s="32"/>
      <c r="N84" s="32"/>
      <c r="O84" s="32"/>
      <c r="P84" s="32"/>
      <c r="Q84" s="32"/>
      <c r="R84" s="32"/>
      <c r="S84" s="32"/>
      <c r="U84" s="32"/>
      <c r="V84" s="32"/>
      <c r="W84" s="32"/>
      <c r="X84" s="32"/>
      <c r="Y84" s="32"/>
      <c r="Z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BA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</row>
    <row r="85" spans="1:77">
      <c r="A85" s="148" t="s">
        <v>104</v>
      </c>
      <c r="B85" s="151" t="s">
        <v>220</v>
      </c>
      <c r="C85" s="150" t="s">
        <v>4</v>
      </c>
      <c r="D85" s="147"/>
      <c r="E85" s="147"/>
      <c r="F85" s="147"/>
      <c r="G85" s="147"/>
      <c r="H85" s="147"/>
      <c r="I85" s="147"/>
      <c r="J85" s="147"/>
      <c r="K85" s="147"/>
      <c r="L85" s="147"/>
      <c r="M85" s="32"/>
      <c r="N85" s="32"/>
      <c r="O85" s="32"/>
      <c r="P85" s="32"/>
      <c r="Q85" s="32"/>
      <c r="R85" s="32"/>
      <c r="S85" s="32"/>
      <c r="U85" s="32"/>
      <c r="V85" s="32"/>
      <c r="W85" s="32"/>
      <c r="X85" s="32"/>
      <c r="Y85" s="32"/>
      <c r="Z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BA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</row>
    <row r="86" spans="1:77">
      <c r="A86" s="157" t="s">
        <v>105</v>
      </c>
      <c r="B86" s="158" t="s">
        <v>221</v>
      </c>
      <c r="C86" s="150" t="s">
        <v>4</v>
      </c>
      <c r="D86" s="147"/>
      <c r="E86" s="147"/>
      <c r="F86" s="147"/>
      <c r="G86" s="147"/>
      <c r="H86" s="147"/>
      <c r="I86" s="147"/>
      <c r="J86" s="147"/>
      <c r="K86" s="147"/>
      <c r="L86" s="147"/>
      <c r="M86" s="32"/>
      <c r="N86" s="32"/>
      <c r="O86" s="32"/>
      <c r="P86" s="32"/>
      <c r="Q86" s="32"/>
      <c r="R86" s="32"/>
      <c r="S86" s="32"/>
      <c r="U86" s="32"/>
      <c r="V86" s="32"/>
      <c r="W86" s="32"/>
      <c r="X86" s="32"/>
      <c r="Y86" s="32"/>
      <c r="Z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BA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1:77" ht="29.6">
      <c r="A87" s="33"/>
      <c r="B87" s="34" t="s">
        <v>222</v>
      </c>
      <c r="C87" s="159" t="s">
        <v>223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U87" s="32"/>
      <c r="V87" s="32"/>
      <c r="W87" s="32"/>
      <c r="X87" s="32"/>
      <c r="Y87" s="32"/>
      <c r="Z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BA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</row>
    <row r="88" spans="1:77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U88" s="32"/>
      <c r="V88" s="32"/>
      <c r="W88" s="32"/>
      <c r="X88" s="32"/>
      <c r="Y88" s="32"/>
      <c r="Z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BA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</row>
    <row r="89" spans="1:77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U89" s="32"/>
      <c r="V89" s="32"/>
      <c r="W89" s="32"/>
      <c r="X89" s="32"/>
      <c r="Y89" s="32"/>
      <c r="Z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BA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</row>
    <row r="90" spans="1:77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U90" s="32"/>
      <c r="V90" s="32"/>
      <c r="W90" s="32"/>
      <c r="X90" s="32"/>
      <c r="Y90" s="32"/>
      <c r="Z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BA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</row>
    <row r="91" spans="1:77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U91" s="32"/>
      <c r="V91" s="32"/>
      <c r="W91" s="32"/>
      <c r="X91" s="32"/>
      <c r="Y91" s="32"/>
      <c r="Z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BA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</row>
    <row r="92" spans="1:77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U92" s="32"/>
      <c r="V92" s="32"/>
      <c r="W92" s="32"/>
      <c r="X92" s="32"/>
      <c r="Y92" s="32"/>
      <c r="Z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BA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</row>
    <row r="93" spans="1:77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U93" s="32"/>
      <c r="V93" s="32"/>
      <c r="W93" s="32"/>
      <c r="X93" s="32"/>
      <c r="Y93" s="32"/>
      <c r="Z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BA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</row>
    <row r="94" spans="1:77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U94" s="32"/>
      <c r="V94" s="32"/>
      <c r="W94" s="32"/>
      <c r="X94" s="32"/>
      <c r="Y94" s="32"/>
      <c r="Z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BA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</row>
    <row r="95" spans="1:77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U95" s="32"/>
      <c r="V95" s="32"/>
      <c r="W95" s="32"/>
      <c r="X95" s="32"/>
      <c r="Y95" s="32"/>
      <c r="Z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BA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</row>
    <row r="96" spans="1:77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U96" s="32"/>
      <c r="V96" s="32"/>
      <c r="W96" s="32"/>
      <c r="X96" s="32"/>
      <c r="Y96" s="32"/>
      <c r="Z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BA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</row>
    <row r="97" spans="1:7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U97" s="32"/>
      <c r="V97" s="32"/>
      <c r="W97" s="32"/>
      <c r="X97" s="32"/>
      <c r="Y97" s="32"/>
      <c r="Z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BA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</row>
    <row r="98" spans="1:77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U98" s="32"/>
      <c r="V98" s="32"/>
      <c r="W98" s="32"/>
      <c r="X98" s="32"/>
      <c r="Y98" s="32"/>
      <c r="Z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BA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</row>
    <row r="99" spans="1:77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U99" s="32"/>
      <c r="V99" s="32"/>
      <c r="W99" s="32"/>
      <c r="X99" s="32"/>
      <c r="Y99" s="32"/>
      <c r="Z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BA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</row>
    <row r="100" spans="1:77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U100" s="32"/>
      <c r="V100" s="32"/>
      <c r="W100" s="32"/>
      <c r="X100" s="32"/>
      <c r="Y100" s="32"/>
      <c r="Z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BA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</row>
    <row r="101" spans="1:77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U101" s="32"/>
      <c r="V101" s="32"/>
      <c r="W101" s="32"/>
      <c r="X101" s="32"/>
      <c r="Y101" s="32"/>
      <c r="Z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BA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</row>
    <row r="102" spans="1:77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U102" s="32"/>
      <c r="V102" s="32"/>
      <c r="W102" s="32"/>
      <c r="X102" s="32"/>
      <c r="Y102" s="32"/>
      <c r="Z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BA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</row>
    <row r="103" spans="1:77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U103" s="32"/>
      <c r="V103" s="32"/>
      <c r="W103" s="32"/>
      <c r="X103" s="32"/>
      <c r="Y103" s="32"/>
      <c r="Z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BA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</row>
    <row r="104" spans="1:77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U104" s="32"/>
      <c r="V104" s="32"/>
      <c r="W104" s="32"/>
      <c r="X104" s="32"/>
      <c r="Y104" s="32"/>
      <c r="Z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BA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</row>
    <row r="105" spans="1:77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U105" s="32"/>
      <c r="V105" s="32"/>
      <c r="W105" s="32"/>
      <c r="X105" s="32"/>
      <c r="Y105" s="32"/>
      <c r="Z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BA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</row>
    <row r="106" spans="1:77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U106" s="32"/>
      <c r="V106" s="32"/>
      <c r="W106" s="32"/>
      <c r="X106" s="32"/>
      <c r="Y106" s="32"/>
      <c r="Z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BA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</row>
    <row r="107" spans="1:7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U107" s="32"/>
      <c r="V107" s="32"/>
      <c r="W107" s="32"/>
      <c r="X107" s="32"/>
      <c r="Y107" s="32"/>
      <c r="Z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BA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</row>
    <row r="108" spans="1:77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U108" s="32"/>
      <c r="V108" s="32"/>
      <c r="W108" s="32"/>
      <c r="X108" s="32"/>
      <c r="Y108" s="32"/>
      <c r="Z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BA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</row>
    <row r="109" spans="1:77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U109" s="32"/>
      <c r="V109" s="32"/>
      <c r="W109" s="32"/>
      <c r="X109" s="32"/>
      <c r="Y109" s="32"/>
      <c r="Z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BA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</row>
    <row r="110" spans="1:77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U110" s="32"/>
      <c r="V110" s="32"/>
      <c r="W110" s="32"/>
      <c r="X110" s="32"/>
      <c r="Y110" s="32"/>
      <c r="Z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BA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</row>
    <row r="111" spans="1:77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U111" s="32"/>
      <c r="V111" s="32"/>
      <c r="W111" s="32"/>
      <c r="X111" s="32"/>
      <c r="Y111" s="32"/>
      <c r="Z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BA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</row>
    <row r="112" spans="1:77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U112" s="32"/>
      <c r="V112" s="32"/>
      <c r="W112" s="32"/>
      <c r="X112" s="32"/>
      <c r="Y112" s="32"/>
      <c r="Z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BA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</row>
    <row r="113" spans="1:77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U113" s="32"/>
      <c r="V113" s="32"/>
      <c r="W113" s="32"/>
      <c r="X113" s="32"/>
      <c r="Y113" s="32"/>
      <c r="Z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BA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</row>
    <row r="114" spans="1:77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U114" s="32"/>
      <c r="V114" s="32"/>
      <c r="W114" s="32"/>
      <c r="X114" s="32"/>
      <c r="Y114" s="32"/>
      <c r="Z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BA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</row>
  </sheetData>
  <customSheetViews>
    <customSheetView guid="{88CDD111-9372-4879-9711-CC07122EF82D}" state="hidden" topLeftCell="D1">
      <selection activeCell="T29" sqref="T29"/>
      <pageMargins left="0.7" right="0.7" top="0.75" bottom="0.75" header="0.3" footer="0.3"/>
    </customSheetView>
  </customSheetViews>
  <mergeCells count="33">
    <mergeCell ref="P15:U15"/>
    <mergeCell ref="K2:N3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44:U44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X44:AC44"/>
    <mergeCell ref="AD44:AH44"/>
    <mergeCell ref="AK44:AO44"/>
    <mergeCell ref="AP44:AT44"/>
    <mergeCell ref="AU44:AV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Цены1</vt:lpstr>
      <vt:lpstr>цены для 1С</vt:lpstr>
      <vt:lpstr>Расчёт цен</vt:lpstr>
      <vt:lpstr>Прайс кровля</vt:lpstr>
      <vt:lpstr>Прайс фальцевая кровля</vt:lpstr>
      <vt:lpstr>Колпаки отливы нс издел</vt:lpstr>
      <vt:lpstr>Прайc профнастил</vt:lpstr>
      <vt:lpstr>Прайс фасады</vt:lpstr>
      <vt:lpstr>расчёт цены фасады</vt:lpstr>
      <vt:lpstr>Прайс фасады покраска с наценко</vt:lpstr>
      <vt:lpstr>стоимость контейнеров</vt:lpstr>
      <vt:lpstr>предв прайс</vt:lpstr>
      <vt:lpstr>стоимость покраски</vt:lpstr>
      <vt:lpstr>цены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Чеботарёв</dc:creator>
  <cp:lastModifiedBy>Чеботарёв</cp:lastModifiedBy>
  <cp:lastPrinted>2022-05-31T15:26:37Z</cp:lastPrinted>
  <dcterms:created xsi:type="dcterms:W3CDTF">2022-01-17T10:04:07Z</dcterms:created>
  <dcterms:modified xsi:type="dcterms:W3CDTF">2022-06-29T10:55:57Z</dcterms:modified>
</cp:coreProperties>
</file>